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3575" yWindow="240" windowWidth="5385" windowHeight="6240"/>
  </bookViews>
  <sheets>
    <sheet name="Small Event Fee Schedule Tool" sheetId="14" r:id="rId1"/>
    <sheet name="Info" sheetId="17" state="hidden" r:id="rId2"/>
  </sheets>
  <externalReferences>
    <externalReference r:id="rId3"/>
  </externalReferences>
  <definedNames>
    <definedName name="_xlnm.Print_Area" localSheetId="0">'Small Event Fee Schedule Tool'!$A$1:$F$116</definedName>
  </definedNames>
  <calcPr calcId="145621"/>
</workbook>
</file>

<file path=xl/calcChain.xml><?xml version="1.0" encoding="utf-8"?>
<calcChain xmlns="http://schemas.openxmlformats.org/spreadsheetml/2006/main">
  <c r="S4" i="17" l="1"/>
  <c r="D83" i="14" s="1"/>
  <c r="Q4" i="17"/>
  <c r="D81" i="14" s="1"/>
  <c r="R4" i="17"/>
  <c r="D82" i="14" s="1"/>
  <c r="D80" i="14"/>
  <c r="O8" i="17" l="1"/>
  <c r="F78" i="14" s="1"/>
  <c r="F77" i="14"/>
  <c r="F76" i="14"/>
  <c r="F75" i="14"/>
  <c r="F74" i="14"/>
  <c r="F83" i="14" l="1"/>
  <c r="I6" i="17"/>
  <c r="I5" i="17"/>
  <c r="J7" i="17"/>
  <c r="F72" i="14" s="1"/>
  <c r="H7" i="17"/>
  <c r="F70" i="14" s="1"/>
  <c r="H1" i="17"/>
  <c r="G7" i="17"/>
  <c r="F69" i="14" s="1"/>
  <c r="G1" i="17"/>
  <c r="F5" i="17"/>
  <c r="E5" i="17"/>
  <c r="F4" i="17"/>
  <c r="E4" i="17"/>
  <c r="D6" i="17"/>
  <c r="D5" i="17"/>
  <c r="C27" i="14"/>
  <c r="I7" i="17" l="1"/>
  <c r="F71" i="14" s="1"/>
  <c r="F6" i="17"/>
  <c r="F7" i="17" s="1"/>
  <c r="F68" i="14" s="1"/>
  <c r="D7" i="17"/>
  <c r="F66" i="14" s="1"/>
  <c r="E6" i="17"/>
  <c r="E7" i="17" s="1"/>
  <c r="F67" i="14" s="1"/>
  <c r="S1" i="17"/>
  <c r="R1" i="17"/>
  <c r="Q1" i="17"/>
  <c r="P1" i="17"/>
  <c r="F81" i="14"/>
  <c r="O1" i="17"/>
  <c r="N1" i="17"/>
  <c r="M1" i="17"/>
  <c r="L1" i="17"/>
  <c r="K1" i="17"/>
  <c r="J1" i="17"/>
  <c r="I1" i="17"/>
  <c r="F1" i="17"/>
  <c r="D1" i="17"/>
  <c r="E1" i="17"/>
  <c r="C1" i="17"/>
  <c r="B1" i="17"/>
  <c r="F63" i="14"/>
  <c r="F64" i="14" l="1"/>
  <c r="F79" i="14" s="1"/>
  <c r="F80" i="14" s="1"/>
  <c r="A1" i="17"/>
  <c r="F82" i="14" l="1"/>
  <c r="F84" i="14" s="1"/>
</calcChain>
</file>

<file path=xl/comments1.xml><?xml version="1.0" encoding="utf-8"?>
<comments xmlns="http://schemas.openxmlformats.org/spreadsheetml/2006/main">
  <authors>
    <author>Christopher Valeri</author>
  </authors>
  <commentList>
    <comment ref="C1" authorId="0">
      <text>
        <r>
          <rPr>
            <b/>
            <sz val="9"/>
            <color indexed="81"/>
            <rFont val="Tahoma"/>
            <family val="2"/>
          </rPr>
          <t>Christopher Valeri:</t>
        </r>
        <r>
          <rPr>
            <sz val="9"/>
            <color indexed="81"/>
            <rFont val="Tahoma"/>
            <family val="2"/>
          </rPr>
          <t xml:space="preserve">
Sandra Lefrancois:
if Organizer status = Commercial , then $2,296.76/day
if Organizer status = NfP/Charitable or Community Group, then  $139.48/day
if Organizer status = Affiliate, then  $110.54/day</t>
        </r>
      </text>
    </comment>
    <comment ref="D1" authorId="0">
      <text>
        <r>
          <rPr>
            <b/>
            <sz val="9"/>
            <color indexed="81"/>
            <rFont val="Tahoma"/>
            <family val="2"/>
          </rPr>
          <t>Christopher Valeri:</t>
        </r>
        <r>
          <rPr>
            <sz val="9"/>
            <color indexed="81"/>
            <rFont val="Tahoma"/>
            <family val="2"/>
          </rPr>
          <t xml:space="preserve">
Sandra Lefrancois:
if driving a vehicle $ min 4 hours load in and out X rate of MCS
if more than 0 vendors total (exlcuding display) then min 4 hrs load in and out X rate of mcs
either or
if no than 0
</t>
        </r>
      </text>
    </comment>
    <comment ref="F1" authorId="0">
      <text>
        <r>
          <rPr>
            <b/>
            <sz val="9"/>
            <color indexed="81"/>
            <rFont val="Tahoma"/>
            <family val="2"/>
          </rPr>
          <t>Christopher Valeri:</t>
        </r>
        <r>
          <rPr>
            <sz val="9"/>
            <color indexed="81"/>
            <rFont val="Tahoma"/>
            <family val="2"/>
          </rPr>
          <t xml:space="preserve">
Sandra Lefrancois:
[Event day 1 sound check start time until  Event day 1 stage end time] + [Event day 2 sound check start time until  Event day 2 stage end time] + [Event day 3 sound check start time until  Event day 3 stage end time] + [Event day 4 sound check start time until  Event day 4 stage end time]</t>
        </r>
      </text>
    </comment>
    <comment ref="I1" authorId="0">
      <text>
        <r>
          <rPr>
            <b/>
            <sz val="9"/>
            <color indexed="81"/>
            <rFont val="Tahoma"/>
            <family val="2"/>
          </rPr>
          <t>Christopher Valeri:</t>
        </r>
        <r>
          <rPr>
            <sz val="9"/>
            <color indexed="81"/>
            <rFont val="Tahoma"/>
            <family val="2"/>
          </rPr>
          <t xml:space="preserve">
Sandra Lefrancois:
[Day 1 load-in start time to Day 1 load-out end time + 1 hour] * x + 
[Day 2 load-in start time to Day 2 load-out end time + 1 hour] * x + 
[Day 3 load-in start time to Day 3 load-out end time + 1 hour] * x + 
[Day 4 load-in start time to Day 4 load-out end time + 1 hour] * x + 
if total number of vendors &lt; or = 19, then x = 1 staff
if total number of vendors &gt; or = 20, then x = 2 staff
</t>
        </r>
      </text>
    </comment>
    <comment ref="O1" authorId="0">
      <text>
        <r>
          <rPr>
            <b/>
            <sz val="9"/>
            <color indexed="81"/>
            <rFont val="Tahoma"/>
            <family val="2"/>
          </rPr>
          <t>Christopher Valeri:</t>
        </r>
        <r>
          <rPr>
            <sz val="9"/>
            <color indexed="81"/>
            <rFont val="Tahoma"/>
            <family val="2"/>
          </rPr>
          <t xml:space="preserve">
Sandra Lefrancois:
if Organizer status = Commercial or NfP/Charitable, then $147.36 * [event start time to event end time]
if Organizer status = Community Group, then $124.44 [event start time to event end time]
if Organizer status = Affiliate, then $105.25 [event start time to event end time]</t>
        </r>
      </text>
    </comment>
    <comment ref="Q4" authorId="0">
      <text>
        <r>
          <rPr>
            <b/>
            <sz val="9"/>
            <color indexed="81"/>
            <rFont val="Tahoma"/>
            <family val="2"/>
          </rPr>
          <t>Christopher Valeri:</t>
        </r>
        <r>
          <rPr>
            <sz val="9"/>
            <color indexed="81"/>
            <rFont val="Tahoma"/>
            <family val="2"/>
          </rPr>
          <t xml:space="preserve">
Don’t touch</t>
        </r>
      </text>
    </comment>
    <comment ref="R4" authorId="0">
      <text>
        <r>
          <rPr>
            <b/>
            <sz val="9"/>
            <color indexed="81"/>
            <rFont val="Tahoma"/>
            <family val="2"/>
          </rPr>
          <t>Christopher Valeri:</t>
        </r>
        <r>
          <rPr>
            <sz val="9"/>
            <color indexed="81"/>
            <rFont val="Tahoma"/>
            <family val="2"/>
          </rPr>
          <t xml:space="preserve">
Don’t touch</t>
        </r>
      </text>
    </comment>
    <comment ref="S4" authorId="0">
      <text>
        <r>
          <rPr>
            <b/>
            <sz val="9"/>
            <color indexed="81"/>
            <rFont val="Tahoma"/>
            <family val="2"/>
          </rPr>
          <t>Christopher Valeri:</t>
        </r>
        <r>
          <rPr>
            <sz val="9"/>
            <color indexed="81"/>
            <rFont val="Tahoma"/>
            <family val="2"/>
          </rPr>
          <t xml:space="preserve">
Don’t touch</t>
        </r>
      </text>
    </comment>
    <comment ref="E7" authorId="0">
      <text>
        <r>
          <rPr>
            <b/>
            <sz val="9"/>
            <color indexed="81"/>
            <rFont val="Tahoma"/>
            <family val="2"/>
          </rPr>
          <t>Christopher Valeri:</t>
        </r>
        <r>
          <rPr>
            <sz val="9"/>
            <color indexed="81"/>
            <rFont val="Tahoma"/>
            <family val="2"/>
          </rPr>
          <t xml:space="preserve">
SANDRA:
If C33, C34, C38 or C39 = yes, then stage start time to stage end time * $47
OR
If C35, C40, C41 or C42 = yes, then stage start time to stage end time * $47 * 2</t>
        </r>
      </text>
    </comment>
    <comment ref="F7" authorId="0">
      <text>
        <r>
          <rPr>
            <b/>
            <sz val="9"/>
            <color indexed="81"/>
            <rFont val="Tahoma"/>
            <family val="2"/>
          </rPr>
          <t>Christopher Valeri:</t>
        </r>
        <r>
          <rPr>
            <sz val="9"/>
            <color indexed="81"/>
            <rFont val="Tahoma"/>
            <family val="2"/>
          </rPr>
          <t xml:space="preserve">
SANDRA:
If C33, C34, C38 or C39 = yes, then stage start time to stage end time * $47
OR
If C35, C40, C41 or C42 = yes, then stage start time to stage end time * $47 * 2</t>
        </r>
      </text>
    </comment>
    <comment ref="I7" authorId="0">
      <text>
        <r>
          <rPr>
            <b/>
            <sz val="9"/>
            <color indexed="81"/>
            <rFont val="Tahoma"/>
            <family val="2"/>
          </rPr>
          <t>Christopher Valeri:</t>
        </r>
        <r>
          <rPr>
            <sz val="9"/>
            <color indexed="81"/>
            <rFont val="Tahoma"/>
            <family val="2"/>
          </rPr>
          <t xml:space="preserve">
SANDRA:
if C18 or C47 = yes, then load-in start time to load-out end time </t>
        </r>
      </text>
    </comment>
    <comment ref="O8" authorId="0">
      <text>
        <r>
          <rPr>
            <b/>
            <sz val="9"/>
            <color indexed="81"/>
            <rFont val="Tahoma"/>
            <family val="2"/>
          </rPr>
          <t>Christopher Valeri:</t>
        </r>
        <r>
          <rPr>
            <sz val="9"/>
            <color indexed="81"/>
            <rFont val="Tahoma"/>
            <family val="2"/>
          </rPr>
          <t xml:space="preserve">
Duration</t>
        </r>
      </text>
    </comment>
  </commentList>
</comments>
</file>

<file path=xl/sharedStrings.xml><?xml version="1.0" encoding="utf-8"?>
<sst xmlns="http://schemas.openxmlformats.org/spreadsheetml/2006/main" count="143" uniqueCount="137">
  <si>
    <t>COST (pre tax)</t>
  </si>
  <si>
    <t>TOTAL</t>
  </si>
  <si>
    <t>HST</t>
  </si>
  <si>
    <t>Late Use Charge / Penalty</t>
  </si>
  <si>
    <t>Non-Sufficient Funds (NSF) Charge</t>
  </si>
  <si>
    <t>PAYMENT SCHEDULE</t>
  </si>
  <si>
    <t>MCS Onsite Coordinator</t>
  </si>
  <si>
    <t>Rates in effect January 2017 - December 2017</t>
  </si>
  <si>
    <t>Organizer status</t>
  </si>
  <si>
    <t>Number of commercial vendors</t>
  </si>
  <si>
    <t>MANDATORY</t>
  </si>
  <si>
    <t>FEES EXCLUDE</t>
  </si>
  <si>
    <t>◦ Peel Regional Police</t>
  </si>
  <si>
    <t>◦ Road closure &amp; all associated costs</t>
  </si>
  <si>
    <t xml:space="preserve">◦ Engineering assessments </t>
  </si>
  <si>
    <t>◦ Insurance</t>
  </si>
  <si>
    <t>◦ Vendor licensing</t>
  </si>
  <si>
    <t>◦ All other City of Mississauga charges not listed here</t>
  </si>
  <si>
    <t>MCS Permit</t>
  </si>
  <si>
    <t>Umbrella set-up</t>
  </si>
  <si>
    <t>$49.29 /hour/staff</t>
  </si>
  <si>
    <t>Building Service Technician</t>
  </si>
  <si>
    <t>During event site cleaning</t>
  </si>
  <si>
    <t>Garbage Dumpster</t>
  </si>
  <si>
    <t>◦ Third party security and first aid</t>
  </si>
  <si>
    <t>White picket fence set up</t>
  </si>
  <si>
    <t>Barricades set up</t>
  </si>
  <si>
    <t>Administration</t>
  </si>
  <si>
    <t>Picnic table set up</t>
  </si>
  <si>
    <t>Late Payment Interest</t>
  </si>
  <si>
    <t>Load-in start time</t>
  </si>
  <si>
    <t>Load-in end time</t>
  </si>
  <si>
    <t>Event start time</t>
  </si>
  <si>
    <t>Stage start time</t>
  </si>
  <si>
    <t>Stage end time</t>
  </si>
  <si>
    <t>Event end time</t>
  </si>
  <si>
    <t>Load-out start time</t>
  </si>
  <si>
    <t xml:space="preserve">Load-out end time </t>
  </si>
  <si>
    <r>
      <rPr>
        <b/>
        <sz val="12"/>
        <color theme="1"/>
        <rFont val="Gotham Book"/>
        <family val="3"/>
      </rPr>
      <t xml:space="preserve">MANDATORY </t>
    </r>
    <r>
      <rPr>
        <sz val="12"/>
        <color theme="1"/>
        <rFont val="Gotham Book"/>
        <family val="3"/>
      </rPr>
      <t>for events with food vendors</t>
    </r>
    <r>
      <rPr>
        <b/>
        <sz val="12"/>
        <color theme="1"/>
        <rFont val="Gotham Book"/>
        <family val="3"/>
      </rPr>
      <t xml:space="preserve">
</t>
    </r>
    <r>
      <rPr>
        <i/>
        <sz val="12"/>
        <color theme="1"/>
        <rFont val="Gotham Book"/>
        <family val="3"/>
      </rPr>
      <t>Direct cost from third party provider</t>
    </r>
  </si>
  <si>
    <t>$80.00</t>
  </si>
  <si>
    <t>Number of display vendors</t>
  </si>
  <si>
    <t>Number of food (cooking) vendors</t>
  </si>
  <si>
    <t>Total number of vendors</t>
  </si>
  <si>
    <t>Do any vendors require electrical support?</t>
  </si>
  <si>
    <t>A Building Service Technician is required if any vendors require electrical access. The use of generators is not permitted.</t>
  </si>
  <si>
    <t>Tech Support</t>
  </si>
  <si>
    <t>$25.00/hour/satff</t>
  </si>
  <si>
    <t>$47.00/hour/staff</t>
  </si>
  <si>
    <r>
      <rPr>
        <b/>
        <sz val="12"/>
        <color theme="1"/>
        <rFont val="Gotham Book"/>
        <family val="3"/>
      </rPr>
      <t xml:space="preserve">OPTIONAL
</t>
    </r>
    <r>
      <rPr>
        <sz val="12"/>
        <color theme="1"/>
        <rFont val="Gotham Book"/>
        <family val="3"/>
      </rPr>
      <t>Charge applicable if umbrellas moved from default set-up. Umbrellas can only be moved by City staff for health and safety reasons.</t>
    </r>
  </si>
  <si>
    <r>
      <rPr>
        <b/>
        <sz val="12"/>
        <color theme="1"/>
        <rFont val="Gotham Book"/>
        <family val="3"/>
      </rPr>
      <t>OPTIONAL</t>
    </r>
    <r>
      <rPr>
        <sz val="12"/>
        <color theme="1"/>
        <rFont val="Gotham Book"/>
        <family val="3"/>
      </rPr>
      <t xml:space="preserve">
Charge applicable if white picket fence moved from default set-up. white picket fence can only be moved by City staff for health and safety reasons.
</t>
    </r>
    <r>
      <rPr>
        <i/>
        <sz val="12"/>
        <color theme="1"/>
        <rFont val="Gotham Book"/>
        <family val="3"/>
      </rPr>
      <t>40 pieces, 6'x42"</t>
    </r>
  </si>
  <si>
    <r>
      <rPr>
        <b/>
        <sz val="12"/>
        <color theme="1"/>
        <rFont val="Gotham Book"/>
        <family val="3"/>
      </rPr>
      <t xml:space="preserve">MANDATORY </t>
    </r>
    <r>
      <rPr>
        <sz val="12"/>
        <color theme="1"/>
        <rFont val="Gotham Book"/>
        <family val="3"/>
      </rPr>
      <t xml:space="preserve">from beginning of load-in to end of load-out if:
• Vehicles will be driving onsite
• Rental equipment is coming onsite
• Event includes any commercial or food vendors
</t>
    </r>
    <r>
      <rPr>
        <i/>
        <sz val="12"/>
        <color theme="1"/>
        <rFont val="Gotham Book"/>
        <family val="3"/>
      </rPr>
      <t>4hr min/day</t>
    </r>
  </si>
  <si>
    <r>
      <rPr>
        <b/>
        <sz val="12"/>
        <color theme="1"/>
        <rFont val="Gotham Book"/>
        <family val="3"/>
      </rPr>
      <t xml:space="preserve">MANDATORY </t>
    </r>
    <r>
      <rPr>
        <sz val="12"/>
        <color theme="1"/>
        <rFont val="Gotham Book"/>
        <family val="3"/>
      </rPr>
      <t xml:space="preserve">from beginning of load-in to end of load-out if vendors require electrical support
</t>
    </r>
    <r>
      <rPr>
        <i/>
        <sz val="12"/>
        <color theme="1"/>
        <rFont val="Gotham Book"/>
        <family val="3"/>
      </rPr>
      <t>4hr min/day</t>
    </r>
  </si>
  <si>
    <r>
      <rPr>
        <b/>
        <sz val="12"/>
        <color theme="1"/>
        <rFont val="Gotham Book"/>
        <family val="3"/>
      </rPr>
      <t>OPTIONAL</t>
    </r>
    <r>
      <rPr>
        <sz val="12"/>
        <color theme="1"/>
        <rFont val="Gotham Book"/>
        <family val="3"/>
      </rPr>
      <t xml:space="preserve">
Litter picking &amp; garbage/recycling can emptying.
Hourly charge applicable if food vendors are present from event start to event end.</t>
    </r>
  </si>
  <si>
    <t>Camera Rental</t>
  </si>
  <si>
    <r>
      <rPr>
        <b/>
        <sz val="12"/>
        <rFont val="Gotham Book"/>
        <family val="3"/>
      </rPr>
      <t xml:space="preserve">MANDATORY </t>
    </r>
    <r>
      <rPr>
        <sz val="12"/>
        <rFont val="Gotham Book"/>
        <family val="3"/>
      </rPr>
      <t>for live feed on screens</t>
    </r>
  </si>
  <si>
    <t>Screen Content Scheduling and Set-up</t>
  </si>
  <si>
    <t>$288.57</t>
  </si>
  <si>
    <r>
      <t xml:space="preserve">MANDATORY </t>
    </r>
    <r>
      <rPr>
        <sz val="12"/>
        <rFont val="Gotham Book"/>
        <family val="3"/>
      </rPr>
      <t>for screen content</t>
    </r>
  </si>
  <si>
    <t>This system will only be effective for crowds of up to 300 people. A Building Service Technician will be required.</t>
  </si>
  <si>
    <r>
      <t xml:space="preserve">OPTIONAL 
</t>
    </r>
    <r>
      <rPr>
        <sz val="12"/>
        <color theme="1"/>
        <rFont val="Gotham Book"/>
        <family val="3"/>
      </rPr>
      <t xml:space="preserve">Charge applicable if set-up by City staff is requested; no charge if moved by event organizer.
</t>
    </r>
    <r>
      <rPr>
        <i/>
        <sz val="12"/>
        <color theme="1"/>
        <rFont val="Gotham Book"/>
        <family val="3"/>
      </rPr>
      <t>100 pieces, 7'x44"</t>
    </r>
  </si>
  <si>
    <r>
      <rPr>
        <b/>
        <sz val="12"/>
        <rFont val="Gotham Book"/>
        <family val="3"/>
      </rPr>
      <t xml:space="preserve">MANDATORY </t>
    </r>
    <r>
      <rPr>
        <sz val="12"/>
        <rFont val="Gotham Book"/>
        <family val="3"/>
      </rPr>
      <t xml:space="preserve">from 1 hour before event start to 1 hour after event end for:
• Speeches, recorded track and/or PA system: a minimum of 1 Supervisor required
• Live music (amphitheatre only), live feed on screens and/or screen content: a minimum of 1 Supervisor </t>
    </r>
    <r>
      <rPr>
        <i/>
        <sz val="12"/>
        <rFont val="Gotham Book"/>
        <family val="3"/>
      </rPr>
      <t>and</t>
    </r>
    <r>
      <rPr>
        <sz val="12"/>
        <rFont val="Gotham Book"/>
        <family val="3"/>
      </rPr>
      <t xml:space="preserve"> 1 Board Operator required
</t>
    </r>
    <r>
      <rPr>
        <i/>
        <sz val="12"/>
        <rFont val="Gotham Book"/>
        <family val="3"/>
      </rPr>
      <t>4hr min/day/staff</t>
    </r>
  </si>
  <si>
    <r>
      <rPr>
        <b/>
        <sz val="12"/>
        <rFont val="Gotham Book"/>
        <family val="3"/>
      </rPr>
      <t xml:space="preserve">MANDATORY </t>
    </r>
    <r>
      <rPr>
        <sz val="12"/>
        <rFont val="Gotham Book"/>
        <family val="3"/>
      </rPr>
      <t xml:space="preserve">from 1 hour before event start to 1 hour after event end for:
• Speeches, recorded track and/or PA system: a minimum of 1 staff required
• Live music (amphitheatre only), live feed on screens and/or screen content: a minimum of 2 staff required
</t>
    </r>
    <r>
      <rPr>
        <i/>
        <sz val="12"/>
        <rFont val="Gotham Book"/>
        <family val="3"/>
      </rPr>
      <t>4hr min/day/staff</t>
    </r>
  </si>
  <si>
    <t>Not-for-Profit/Charitable (NFP)</t>
  </si>
  <si>
    <t>Affiliate</t>
  </si>
  <si>
    <t>Commercial</t>
  </si>
  <si>
    <t>Central Library, ground floor</t>
  </si>
  <si>
    <t>Customer Service Centre</t>
  </si>
  <si>
    <t>301 Burnhamthorpe Rd. W.</t>
  </si>
  <si>
    <t>DELIVER PAYMENTS TO</t>
  </si>
  <si>
    <t>TIME Drop Down</t>
  </si>
  <si>
    <t>TIME BELOW IS FOR EARLY MORNING OF FOLLOWING DAY</t>
  </si>
  <si>
    <t>$280.00/camera</t>
  </si>
  <si>
    <t>NOTES FOR MAINTAINING THIS EXCEL TOOL</t>
  </si>
  <si>
    <t>Fields in Grey can be edited without breaking the formulas that auto-calculate the fees.</t>
  </si>
  <si>
    <t>example</t>
  </si>
  <si>
    <t>Do not edit or touch the cells in dark blue, as you will break the formulas</t>
  </si>
  <si>
    <t>Row 1: This row references the Fee Schedule. These cells will automatically change to whatever is written in that sheet.</t>
  </si>
  <si>
    <t>Fields in light-blue is can be edited without breaking the formulas.</t>
  </si>
  <si>
    <t>These cells are the drop-downs selections and are used in various formulas.</t>
  </si>
  <si>
    <t>NOTES FOR COMMENTS</t>
  </si>
  <si>
    <t>Comments for ROW 1 indicate the logic, proposed by Sandra L.</t>
  </si>
  <si>
    <t>Comments for grey cells and dark blue cells explain that cells logic and/or purpose</t>
  </si>
  <si>
    <t>DO NOT's</t>
  </si>
  <si>
    <t>REMOVE CELLS THAT ARE MERGED ON THE "Fee Schedule Tool" worksheet</t>
  </si>
  <si>
    <t>DO's</t>
  </si>
  <si>
    <t>HIDE ALL COLUMNS CONTAINING FORMULA DATA</t>
  </si>
  <si>
    <t>LOCK this sheet and the Fee Schedule Tool worksheet.</t>
  </si>
  <si>
    <r>
      <t xml:space="preserve">Cells </t>
    </r>
    <r>
      <rPr>
        <b/>
        <sz val="11"/>
        <color theme="1"/>
        <rFont val="Calibri"/>
        <family val="2"/>
        <scheme val="minor"/>
      </rPr>
      <t>FG103:FG106</t>
    </r>
    <r>
      <rPr>
        <sz val="11"/>
        <color theme="1"/>
        <rFont val="Calibri"/>
        <family val="2"/>
        <scheme val="minor"/>
      </rPr>
      <t xml:space="preserve"> - can have information inputted to adjust Fee Totals ONLY when MCS Staff Unlock the Worksheet</t>
    </r>
  </si>
  <si>
    <t>Community Group</t>
  </si>
  <si>
    <t xml:space="preserve"> Regular $2,296.76/day
NFP/Community Group $139.48/day
Affiliate $110.54/day</t>
  </si>
  <si>
    <t xml:space="preserve">Regular $147.36 
Community Group $124.44
Affiliate $105.25 </t>
  </si>
  <si>
    <t xml:space="preserve">Regular $147.36/hour
Community Group $124.44
Affiliate $105.25 </t>
  </si>
  <si>
    <t>◦ Insurance payment or proof of insurance due 30 days prior to event</t>
  </si>
  <si>
    <t>◦ Outstanding balance due 30 days after receipt of final invoice</t>
  </si>
  <si>
    <t>Insert Notes</t>
  </si>
  <si>
    <t>$65.00/hour/staff</t>
  </si>
  <si>
    <t>ex. A:W</t>
  </si>
  <si>
    <t xml:space="preserve">E V E N T    D E T A I L S </t>
  </si>
  <si>
    <t>Enter event details in grey cells below for a cost estimate.</t>
  </si>
  <si>
    <t>Live music performances can only be accomodated in the amphitheatre</t>
  </si>
  <si>
    <t>Will live music be performed?</t>
  </si>
  <si>
    <t xml:space="preserve">Will there be singing to recorded track in the amphitheatre? </t>
  </si>
  <si>
    <t>Will there be speeches in the amphitheatre?</t>
  </si>
  <si>
    <t>Will there be speeches on the main stage?</t>
  </si>
  <si>
    <t xml:space="preserve">Will there be singing to recorded track on the main stage? </t>
  </si>
  <si>
    <t xml:space="preserve">Will there be a live feed of the event on the screens? </t>
  </si>
  <si>
    <t xml:space="preserve">Will there be a banner to hang? </t>
  </si>
  <si>
    <t xml:space="preserve">Will there be screen content? </t>
  </si>
  <si>
    <t>Will there be vehicles driving onsite during load-in and load-out?</t>
  </si>
  <si>
    <t>Will there be equipment brought onsite (i.e. tables, chairs, tents)?</t>
  </si>
  <si>
    <t>Will a PA system be required elsewhere onsite?</t>
  </si>
  <si>
    <t>Load-in start time to load-out end time must not exceed 12hours</t>
  </si>
  <si>
    <t>Community Groups and Affiliates have applied and been approved for formal recognition through the City's Community Group Support Program</t>
  </si>
  <si>
    <t>Tech Supervisor/ 
Video Board Operator</t>
  </si>
  <si>
    <t>This fee schedule is a planning tool for Small Event organizers to estimate Celebration Square costs. 
Full payment is due at contract signing will be determined by Celebration Square. 
Final reconciled costs will be sent to organizers following their event.</t>
  </si>
  <si>
    <t>◦ Full balance payment due at signing of contract to confirm event</t>
  </si>
  <si>
    <t>To pay by credit card call 905-615-4100 x3</t>
  </si>
  <si>
    <t>Vendors listed on Mobile Licensing Special Event License
Number of commercial vendors must not exceed 5</t>
  </si>
  <si>
    <t>Number of display vendors must not exceed 10</t>
  </si>
  <si>
    <t>Total number of vendors must not exceed 10</t>
  </si>
  <si>
    <t>The main stage is only available for Small Events from May 12 – Oct 12, 2017. During that time, Small Events may use the main stage for speeches and singing to recorded track without monitors. Any other activity on the main stage must go through the Large Event Application Process.</t>
  </si>
  <si>
    <t>E V E N T  D A Y</t>
  </si>
  <si>
    <t>A M P H I T H E A T R E</t>
  </si>
  <si>
    <t>S T A G E  &amp;  S C R E E N S</t>
  </si>
  <si>
    <t>S I T E</t>
  </si>
  <si>
    <t>Daily food vendors may be onsite
Number of food vendors must not exceed 5</t>
  </si>
  <si>
    <t>Save form to desktop and complete on computer.</t>
  </si>
  <si>
    <t>B A S E  C O S T</t>
  </si>
  <si>
    <t>O P T I O N A L  C O S T S</t>
  </si>
  <si>
    <t>Sub-total</t>
  </si>
  <si>
    <t>S M A L L  E V E N T  F E E  S C H E D U L E</t>
  </si>
  <si>
    <t>Stage access time</t>
  </si>
  <si>
    <t>M A N D A T O R Y  C O S T S</t>
  </si>
  <si>
    <t>T O T A L</t>
  </si>
  <si>
    <t>N O T E S</t>
  </si>
  <si>
    <t>◦ All other external consultation and sevices</t>
  </si>
  <si>
    <r>
      <t xml:space="preserve">OPTIONAL
</t>
    </r>
    <r>
      <rPr>
        <sz val="12"/>
        <color theme="1"/>
        <rFont val="Gotham Book"/>
        <family val="3"/>
      </rPr>
      <t xml:space="preserve">Charge applicable if set-up by City staff is requested; no charge if moved by event organizer
</t>
    </r>
    <r>
      <rPr>
        <i/>
        <sz val="12"/>
        <color theme="1"/>
        <rFont val="Gotham Book"/>
        <family val="3"/>
      </rPr>
      <t>60 pieces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</si>
</sst>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43" formatCode="_-* #,##0.00_-;\-* #,##0.00_-;_-* &quot;-&quot;??_-;_-@_-"/>
    <numFmt numFmtId="164" formatCode="[$-F400]h:mm:ss\ AM/PM"/>
  </numFmts>
  <fonts count="47" x14ac:knownFonts="1">
    <font>
      <sz val="11"/>
      <color theme="1"/>
      <name val="Calibri"/>
      <family val="2"/>
      <scheme val="minor"/>
    </font>
    <font>
      <sz val="11"/>
      <color theme="1"/>
      <name val="Calibri"/>
      <family val="2"/>
      <scheme val="minor"/>
    </font>
    <font>
      <sz val="12"/>
      <color theme="1"/>
      <name val="Gotham Book"/>
      <family val="3"/>
    </font>
    <font>
      <sz val="12"/>
      <name val="Gotham Book"/>
      <family val="3"/>
    </font>
    <font>
      <b/>
      <sz val="12"/>
      <color theme="1"/>
      <name val="Gotham Book"/>
      <family val="3"/>
    </font>
    <font>
      <i/>
      <sz val="12"/>
      <color theme="1"/>
      <name val="Gotham Book"/>
      <family val="3"/>
    </font>
    <font>
      <sz val="10"/>
      <color theme="1"/>
      <name val="Gotham Book"/>
      <family val="3"/>
    </font>
    <font>
      <sz val="10"/>
      <color rgb="FFFF0000"/>
      <name val="Gotham Book"/>
      <family val="3"/>
    </font>
    <font>
      <sz val="9"/>
      <color indexed="81"/>
      <name val="Tahoma"/>
      <family val="2"/>
    </font>
    <font>
      <b/>
      <sz val="9"/>
      <color indexed="81"/>
      <name val="Tahoma"/>
      <family val="2"/>
    </font>
    <font>
      <b/>
      <sz val="12"/>
      <name val="Gotham Book"/>
      <family val="3"/>
    </font>
    <font>
      <u/>
      <sz val="11"/>
      <color theme="10"/>
      <name val="Calibri"/>
      <family val="2"/>
      <scheme val="minor"/>
    </font>
    <font>
      <i/>
      <sz val="12"/>
      <name val="Gotham Book"/>
      <family val="3"/>
    </font>
    <font>
      <b/>
      <sz val="11"/>
      <color theme="1"/>
      <name val="Calibri"/>
      <family val="2"/>
      <scheme val="minor"/>
    </font>
    <font>
      <b/>
      <i/>
      <sz val="12"/>
      <color theme="1"/>
      <name val="Calibri"/>
      <family val="2"/>
      <scheme val="minor"/>
    </font>
    <font>
      <sz val="14"/>
      <color rgb="FFFF0000"/>
      <name val="Gotham Medium"/>
      <family val="3"/>
    </font>
    <font>
      <b/>
      <i/>
      <sz val="11"/>
      <color theme="1"/>
      <name val="Calibri"/>
      <family val="2"/>
      <scheme val="minor"/>
    </font>
    <font>
      <sz val="11"/>
      <color theme="0"/>
      <name val="Calibri"/>
      <family val="2"/>
      <scheme val="minor"/>
    </font>
    <font>
      <b/>
      <sz val="18"/>
      <color theme="1"/>
      <name val="Gotham Book"/>
      <family val="3"/>
    </font>
    <font>
      <sz val="18"/>
      <name val="Gotham Book"/>
      <family val="3"/>
    </font>
    <font>
      <b/>
      <sz val="12"/>
      <color theme="0"/>
      <name val="Calibri"/>
      <family val="2"/>
      <scheme val="minor"/>
    </font>
    <font>
      <sz val="16"/>
      <name val="Gotham Medium"/>
      <family val="3"/>
    </font>
    <font>
      <sz val="24"/>
      <name val="Gotham Medium"/>
      <family val="3"/>
    </font>
    <font>
      <b/>
      <sz val="18"/>
      <color rgb="FFFF0000"/>
      <name val="Gotham Book"/>
      <family val="3"/>
    </font>
    <font>
      <b/>
      <sz val="24"/>
      <color rgb="FFFF0000"/>
      <name val="Gotham Book"/>
      <family val="3"/>
    </font>
    <font>
      <sz val="16"/>
      <color theme="1"/>
      <name val="Gotham Book"/>
      <family val="3"/>
    </font>
    <font>
      <sz val="18"/>
      <color theme="1"/>
      <name val="Gotham Book"/>
      <family val="3"/>
    </font>
    <font>
      <b/>
      <sz val="18"/>
      <color theme="0"/>
      <name val="Gotham Book"/>
      <family val="3"/>
    </font>
    <font>
      <sz val="18"/>
      <color theme="10"/>
      <name val="Gotham Book"/>
      <family val="3"/>
    </font>
    <font>
      <sz val="18"/>
      <color theme="1" tint="0.14999847407452621"/>
      <name val="Gotham Book"/>
      <family val="3"/>
    </font>
    <font>
      <sz val="18"/>
      <color rgb="FFFF0000"/>
      <name val="Gotham Book"/>
      <family val="3"/>
    </font>
    <font>
      <i/>
      <sz val="18"/>
      <color theme="1" tint="0.14999847407452621"/>
      <name val="Gotham Book"/>
      <family val="3"/>
    </font>
    <font>
      <sz val="16"/>
      <color rgb="FF000000"/>
      <name val="Gotham Book"/>
      <family val="3"/>
    </font>
    <font>
      <sz val="24"/>
      <color theme="1"/>
      <name val="Gotham Book"/>
      <family val="3"/>
    </font>
    <font>
      <b/>
      <sz val="24"/>
      <color theme="0"/>
      <name val="Gotham Book"/>
      <family val="3"/>
    </font>
    <font>
      <sz val="24"/>
      <color theme="0"/>
      <name val="Gotham Book"/>
      <family val="3"/>
    </font>
    <font>
      <b/>
      <i/>
      <sz val="24"/>
      <color theme="0"/>
      <name val="Gotham Book"/>
      <family val="3"/>
    </font>
    <font>
      <b/>
      <i/>
      <sz val="24"/>
      <color theme="1"/>
      <name val="Gotham Book"/>
      <family val="3"/>
    </font>
    <font>
      <sz val="50"/>
      <color theme="0"/>
      <name val="Gotham Book"/>
      <family val="3"/>
    </font>
    <font>
      <sz val="24"/>
      <color rgb="FFFF0000"/>
      <name val="Gotham Narrow Medium"/>
      <family val="3"/>
    </font>
    <font>
      <b/>
      <sz val="12"/>
      <color theme="1"/>
      <name val="Gotham Medium"/>
      <family val="3"/>
    </font>
    <font>
      <b/>
      <sz val="28"/>
      <color theme="0"/>
      <name val="Gotham Book"/>
      <family val="3"/>
    </font>
    <font>
      <sz val="28"/>
      <color theme="1"/>
      <name val="Gotham Book"/>
      <family val="3"/>
    </font>
    <font>
      <sz val="14"/>
      <color theme="1"/>
      <name val="Gotham Book"/>
      <family val="3"/>
    </font>
    <font>
      <b/>
      <sz val="14"/>
      <color theme="1"/>
      <name val="Gotham Medium"/>
      <family val="3"/>
    </font>
    <font>
      <b/>
      <sz val="14"/>
      <color theme="1"/>
      <name val="Gotham Book"/>
      <family val="3"/>
    </font>
    <font>
      <i/>
      <sz val="14"/>
      <color theme="1"/>
      <name val="Gotham Book"/>
      <family val="3"/>
    </font>
  </fonts>
  <fills count="9">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4" tint="0.79998168889431442"/>
        <bgColor indexed="64"/>
      </patternFill>
    </fill>
    <fill>
      <patternFill patternType="solid">
        <fgColor theme="4" tint="-0.499984740745262"/>
        <bgColor indexed="64"/>
      </patternFill>
    </fill>
  </fills>
  <borders count="31">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style="thin">
        <color theme="0" tint="-0.34998626667073579"/>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theme="0" tint="-0.34998626667073579"/>
      </right>
      <top style="medium">
        <color indexed="64"/>
      </top>
      <bottom style="thin">
        <color theme="0" tint="-0.34998626667073579"/>
      </bottom>
      <diagonal/>
    </border>
    <border>
      <left/>
      <right/>
      <top style="thin">
        <color theme="0" tint="-0.34998626667073579"/>
      </top>
      <bottom style="medium">
        <color indexed="64"/>
      </bottom>
      <diagonal/>
    </border>
    <border>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s>
  <cellStyleXfs count="5">
    <xf numFmtId="0" fontId="0" fillId="0" borderId="0"/>
    <xf numFmtId="44" fontId="1" fillId="0" borderId="0" applyFont="0" applyFill="0" applyBorder="0" applyAlignment="0" applyProtection="0"/>
    <xf numFmtId="0" fontId="11"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233">
    <xf numFmtId="0" fontId="0" fillId="0" borderId="0" xfId="0"/>
    <xf numFmtId="0" fontId="2" fillId="0" borderId="0" xfId="0" applyFont="1" applyBorder="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vertical="center" wrapText="1"/>
    </xf>
    <xf numFmtId="0" fontId="5" fillId="0" borderId="0" xfId="0" applyFont="1" applyBorder="1" applyAlignment="1">
      <alignment vertical="center" wrapText="1"/>
    </xf>
    <xf numFmtId="0" fontId="4" fillId="0" borderId="0" xfId="0" applyFont="1" applyFill="1" applyBorder="1" applyAlignment="1">
      <alignment vertical="center"/>
    </xf>
    <xf numFmtId="0" fontId="2" fillId="0" borderId="0" xfId="0" applyFont="1"/>
    <xf numFmtId="0" fontId="6" fillId="0" borderId="0" xfId="0" applyFont="1" applyBorder="1" applyAlignment="1">
      <alignment vertical="center"/>
    </xf>
    <xf numFmtId="0" fontId="7" fillId="0" borderId="0" xfId="0" applyFont="1" applyBorder="1" applyAlignment="1">
      <alignment vertical="center" wrapText="1"/>
    </xf>
    <xf numFmtId="0" fontId="6" fillId="0" borderId="0" xfId="0" applyFont="1" applyBorder="1"/>
    <xf numFmtId="0" fontId="14" fillId="3" borderId="0" xfId="0" applyFont="1" applyFill="1" applyAlignment="1" applyProtection="1">
      <alignment horizontal="center" vertical="center" wrapText="1"/>
    </xf>
    <xf numFmtId="0" fontId="14" fillId="0" borderId="0" xfId="0" applyFont="1" applyFill="1" applyAlignment="1" applyProtection="1">
      <alignment horizontal="center" vertical="center" wrapText="1"/>
    </xf>
    <xf numFmtId="0" fontId="0" fillId="0" borderId="0" xfId="0" applyProtection="1"/>
    <xf numFmtId="0" fontId="2" fillId="0" borderId="4" xfId="0" applyFont="1" applyFill="1" applyBorder="1" applyAlignment="1">
      <alignment vertical="center" wrapText="1"/>
    </xf>
    <xf numFmtId="0" fontId="15" fillId="0" borderId="0" xfId="0" applyFont="1" applyBorder="1" applyAlignment="1">
      <alignment vertical="center" wrapText="1"/>
    </xf>
    <xf numFmtId="0" fontId="2" fillId="0" borderId="0" xfId="0" applyFont="1" applyFill="1" applyAlignment="1">
      <alignment vertical="center" wrapText="1"/>
    </xf>
    <xf numFmtId="0" fontId="14" fillId="0" borderId="0" xfId="0" applyFont="1" applyAlignment="1" applyProtection="1">
      <alignment horizontal="center" vertical="center" wrapText="1"/>
    </xf>
    <xf numFmtId="0" fontId="0" fillId="0" borderId="0" xfId="0" applyFill="1" applyAlignment="1" applyProtection="1">
      <alignment horizontal="center"/>
    </xf>
    <xf numFmtId="0" fontId="0" fillId="0" borderId="0" xfId="0" applyAlignment="1" applyProtection="1">
      <alignment wrapText="1"/>
    </xf>
    <xf numFmtId="0" fontId="16" fillId="0" borderId="0" xfId="0" applyFont="1" applyAlignment="1" applyProtection="1">
      <alignment horizontal="center" wrapText="1"/>
    </xf>
    <xf numFmtId="20" fontId="0" fillId="0" borderId="0" xfId="0" applyNumberFormat="1" applyAlignment="1" applyProtection="1">
      <alignment horizontal="center"/>
    </xf>
    <xf numFmtId="2" fontId="0" fillId="0" borderId="0" xfId="0" quotePrefix="1" applyNumberFormat="1" applyProtection="1"/>
    <xf numFmtId="164" fontId="0" fillId="0" borderId="0" xfId="0" applyNumberFormat="1" applyProtection="1"/>
    <xf numFmtId="0" fontId="0" fillId="0" borderId="0" xfId="0" applyAlignment="1" applyProtection="1">
      <alignment horizontal="center"/>
    </xf>
    <xf numFmtId="0" fontId="2" fillId="0" borderId="4" xfId="0" applyFont="1" applyFill="1" applyBorder="1" applyAlignment="1">
      <alignment horizontal="center" vertical="center"/>
    </xf>
    <xf numFmtId="0" fontId="4" fillId="0" borderId="4" xfId="0" applyFont="1" applyFill="1" applyBorder="1" applyAlignment="1">
      <alignment vertical="center" wrapText="1"/>
    </xf>
    <xf numFmtId="8" fontId="2" fillId="0" borderId="4" xfId="1" applyNumberFormat="1" applyFont="1" applyFill="1" applyBorder="1" applyAlignment="1">
      <alignment horizontal="center" vertical="center" wrapText="1"/>
    </xf>
    <xf numFmtId="0" fontId="3" fillId="0" borderId="4" xfId="0" applyFont="1" applyFill="1" applyBorder="1" applyAlignment="1">
      <alignment vertical="center" wrapText="1"/>
    </xf>
    <xf numFmtId="0" fontId="10" fillId="0" borderId="4" xfId="0" applyFont="1" applyFill="1" applyBorder="1" applyAlignment="1">
      <alignment vertical="center" wrapText="1"/>
    </xf>
    <xf numFmtId="0" fontId="2" fillId="0" borderId="15" xfId="0" applyFont="1" applyFill="1" applyBorder="1" applyAlignment="1">
      <alignment horizontal="center" vertical="center"/>
    </xf>
    <xf numFmtId="0" fontId="2" fillId="0" borderId="15" xfId="0" applyFont="1" applyFill="1" applyBorder="1" applyAlignment="1">
      <alignment vertical="center" wrapText="1"/>
    </xf>
    <xf numFmtId="0" fontId="2" fillId="0" borderId="16" xfId="0" applyFont="1" applyFill="1" applyBorder="1" applyAlignment="1">
      <alignment horizontal="center" vertical="center"/>
    </xf>
    <xf numFmtId="0" fontId="2" fillId="0" borderId="16" xfId="0" applyFont="1" applyFill="1" applyBorder="1" applyAlignment="1">
      <alignment vertical="center" wrapText="1"/>
    </xf>
    <xf numFmtId="8" fontId="2" fillId="0" borderId="16" xfId="1" applyNumberFormat="1" applyFont="1" applyFill="1" applyBorder="1" applyAlignment="1">
      <alignment horizontal="center" vertical="center" wrapText="1"/>
    </xf>
    <xf numFmtId="0" fontId="4" fillId="0" borderId="15" xfId="0" applyFont="1" applyFill="1" applyBorder="1" applyAlignment="1">
      <alignment vertical="center" wrapText="1"/>
    </xf>
    <xf numFmtId="0" fontId="0" fillId="0" borderId="0" xfId="0" applyAlignment="1" applyProtection="1">
      <alignment horizontal="center" wrapText="1"/>
    </xf>
    <xf numFmtId="8" fontId="3" fillId="0" borderId="15" xfId="1" applyNumberFormat="1" applyFont="1" applyFill="1" applyBorder="1" applyAlignment="1">
      <alignment horizontal="center" vertical="center" wrapText="1"/>
    </xf>
    <xf numFmtId="0" fontId="13" fillId="0" borderId="0" xfId="0" applyFont="1" applyProtection="1"/>
    <xf numFmtId="0" fontId="0" fillId="0" borderId="0" xfId="0" applyAlignment="1" applyProtection="1">
      <alignment horizontal="left" indent="1"/>
    </xf>
    <xf numFmtId="0" fontId="0" fillId="5" borderId="0" xfId="0" applyFill="1" applyProtection="1"/>
    <xf numFmtId="0" fontId="17" fillId="6" borderId="0" xfId="0" applyFont="1" applyFill="1" applyProtection="1"/>
    <xf numFmtId="0" fontId="0" fillId="0" borderId="0" xfId="0" applyAlignment="1" applyProtection="1">
      <alignment horizontal="left" indent="2"/>
    </xf>
    <xf numFmtId="0" fontId="13" fillId="0" borderId="0" xfId="0" applyFont="1" applyAlignment="1" applyProtection="1">
      <alignment horizontal="left" indent="1"/>
    </xf>
    <xf numFmtId="0" fontId="0" fillId="7" borderId="0" xfId="0" applyFill="1" applyProtection="1"/>
    <xf numFmtId="0" fontId="13" fillId="0" borderId="0" xfId="0" applyFont="1" applyAlignment="1" applyProtection="1">
      <alignment horizontal="left"/>
    </xf>
    <xf numFmtId="0" fontId="3" fillId="5" borderId="4" xfId="0" applyFont="1" applyFill="1" applyBorder="1" applyAlignment="1" applyProtection="1">
      <alignment horizontal="center" vertical="center" wrapText="1"/>
      <protection locked="0"/>
    </xf>
    <xf numFmtId="0" fontId="3" fillId="5" borderId="15" xfId="0" applyFont="1" applyFill="1" applyBorder="1" applyAlignment="1" applyProtection="1">
      <alignment horizontal="center" vertical="center" wrapText="1"/>
      <protection locked="0"/>
    </xf>
    <xf numFmtId="0" fontId="18" fillId="0" borderId="4" xfId="0" applyFont="1" applyFill="1" applyBorder="1" applyAlignment="1">
      <alignment vertical="top" wrapText="1"/>
    </xf>
    <xf numFmtId="0" fontId="19" fillId="0" borderId="4" xfId="0" applyFont="1" applyFill="1" applyBorder="1" applyAlignment="1">
      <alignment horizontal="center" vertical="center" wrapText="1"/>
    </xf>
    <xf numFmtId="0" fontId="20" fillId="8" borderId="0" xfId="0" applyFont="1" applyFill="1" applyAlignment="1" applyProtection="1">
      <alignment horizontal="center" vertical="center" wrapText="1"/>
    </xf>
    <xf numFmtId="44" fontId="0" fillId="4" borderId="0" xfId="1" applyFont="1" applyFill="1" applyProtection="1"/>
    <xf numFmtId="0" fontId="0" fillId="4" borderId="0" xfId="0" applyFill="1" applyProtection="1"/>
    <xf numFmtId="43" fontId="0" fillId="4" borderId="0" xfId="3" applyFont="1" applyFill="1" applyProtection="1"/>
    <xf numFmtId="9" fontId="0" fillId="4" borderId="0" xfId="4" applyFont="1" applyFill="1" applyAlignment="1" applyProtection="1">
      <alignment horizontal="center"/>
    </xf>
    <xf numFmtId="10" fontId="0" fillId="4" borderId="0" xfId="4" applyNumberFormat="1" applyFont="1" applyFill="1" applyProtection="1"/>
    <xf numFmtId="20" fontId="17" fillId="8" borderId="0" xfId="0" applyNumberFormat="1" applyFont="1" applyFill="1" applyAlignment="1" applyProtection="1">
      <alignment horizontal="center"/>
    </xf>
    <xf numFmtId="0" fontId="17" fillId="8" borderId="0" xfId="0" applyFont="1" applyFill="1" applyAlignment="1" applyProtection="1">
      <alignment horizontal="center"/>
    </xf>
    <xf numFmtId="2" fontId="0" fillId="8" borderId="0" xfId="0" applyNumberFormat="1" applyFill="1" applyProtection="1"/>
    <xf numFmtId="2" fontId="13" fillId="8" borderId="3" xfId="0" applyNumberFormat="1" applyFont="1" applyFill="1" applyBorder="1" applyProtection="1"/>
    <xf numFmtId="0" fontId="0" fillId="8" borderId="0" xfId="0" applyFill="1" applyProtection="1"/>
    <xf numFmtId="0" fontId="0" fillId="8" borderId="0" xfId="0" applyNumberFormat="1" applyFill="1" applyProtection="1"/>
    <xf numFmtId="0" fontId="2" fillId="0" borderId="0" xfId="0" applyFont="1" applyFill="1" applyAlignment="1">
      <alignment vertical="top" wrapText="1"/>
    </xf>
    <xf numFmtId="0" fontId="21" fillId="0" borderId="0" xfId="0" applyFont="1" applyBorder="1" applyAlignment="1">
      <alignment horizontal="center" vertical="center" wrapText="1"/>
    </xf>
    <xf numFmtId="0" fontId="0" fillId="8" borderId="0" xfId="0" applyFill="1" applyAlignment="1" applyProtection="1">
      <alignment horizontal="right"/>
    </xf>
    <xf numFmtId="0" fontId="25" fillId="0" borderId="0" xfId="0" applyFont="1"/>
    <xf numFmtId="0" fontId="25" fillId="0" borderId="0" xfId="0" applyFont="1" applyAlignment="1">
      <alignment vertical="center"/>
    </xf>
    <xf numFmtId="0" fontId="26" fillId="0" borderId="0" xfId="0" applyFont="1"/>
    <xf numFmtId="0" fontId="26" fillId="0" borderId="0" xfId="0" applyFont="1" applyAlignment="1">
      <alignment vertical="center"/>
    </xf>
    <xf numFmtId="0" fontId="27" fillId="0" borderId="0" xfId="0" applyFont="1" applyFill="1" applyBorder="1" applyAlignment="1">
      <alignment vertical="center" textRotation="90" wrapText="1"/>
    </xf>
    <xf numFmtId="0" fontId="18" fillId="0" borderId="4" xfId="0" applyFont="1" applyFill="1" applyBorder="1" applyAlignment="1">
      <alignment vertical="center" wrapText="1"/>
    </xf>
    <xf numFmtId="0" fontId="26" fillId="5" borderId="4" xfId="0" applyFont="1" applyFill="1" applyBorder="1" applyAlignment="1" applyProtection="1">
      <alignment horizontal="center" vertical="center" wrapText="1"/>
      <protection locked="0"/>
    </xf>
    <xf numFmtId="0" fontId="26" fillId="0" borderId="0" xfId="0" applyFont="1" applyBorder="1"/>
    <xf numFmtId="0" fontId="26" fillId="0" borderId="0" xfId="0" applyFont="1" applyBorder="1" applyAlignment="1">
      <alignment vertical="center"/>
    </xf>
    <xf numFmtId="0" fontId="19" fillId="5" borderId="4" xfId="0" applyFont="1" applyFill="1" applyBorder="1" applyAlignment="1" applyProtection="1">
      <alignment horizontal="center" vertical="center" wrapText="1"/>
      <protection locked="0"/>
    </xf>
    <xf numFmtId="0" fontId="26" fillId="0" borderId="0" xfId="0" applyFont="1" applyFill="1" applyBorder="1" applyAlignment="1">
      <alignment vertical="top" wrapText="1"/>
    </xf>
    <xf numFmtId="0" fontId="26" fillId="0" borderId="0" xfId="0" applyFont="1" applyFill="1" applyBorder="1" applyAlignment="1">
      <alignment vertical="center" wrapText="1"/>
    </xf>
    <xf numFmtId="0" fontId="26" fillId="0" borderId="0" xfId="0" applyFont="1" applyFill="1" applyBorder="1" applyAlignment="1">
      <alignment vertical="top"/>
    </xf>
    <xf numFmtId="0" fontId="18" fillId="0" borderId="4" xfId="0" applyFont="1" applyBorder="1" applyAlignment="1">
      <alignment vertical="top" wrapText="1"/>
    </xf>
    <xf numFmtId="164" fontId="19" fillId="5" borderId="4" xfId="0" applyNumberFormat="1" applyFont="1" applyFill="1" applyBorder="1" applyAlignment="1" applyProtection="1">
      <alignment horizontal="center" vertical="center" wrapText="1"/>
      <protection locked="0"/>
    </xf>
    <xf numFmtId="0" fontId="18" fillId="0" borderId="4" xfId="0" applyFont="1" applyBorder="1" applyAlignment="1">
      <alignment vertical="center" wrapText="1"/>
    </xf>
    <xf numFmtId="0" fontId="26" fillId="0" borderId="0" xfId="0" applyFont="1" applyBorder="1" applyAlignment="1">
      <alignment vertical="center" wrapText="1"/>
    </xf>
    <xf numFmtId="0" fontId="30" fillId="0" borderId="0" xfId="0" applyFont="1" applyBorder="1" applyAlignment="1">
      <alignment vertical="center" wrapText="1"/>
    </xf>
    <xf numFmtId="0" fontId="23" fillId="0" borderId="0" xfId="0" applyFont="1" applyAlignment="1">
      <alignment vertical="center"/>
    </xf>
    <xf numFmtId="0" fontId="19" fillId="0" borderId="0" xfId="0" applyFont="1" applyBorder="1" applyAlignment="1">
      <alignment vertical="center" wrapText="1"/>
    </xf>
    <xf numFmtId="0" fontId="18" fillId="0" borderId="0" xfId="0" applyFont="1" applyFill="1" applyBorder="1" applyAlignment="1">
      <alignment vertical="top" wrapText="1"/>
    </xf>
    <xf numFmtId="0" fontId="19" fillId="0" borderId="0" xfId="0" applyFont="1" applyFill="1" applyBorder="1" applyAlignment="1" applyProtection="1">
      <alignment horizontal="center" vertical="center" wrapText="1"/>
      <protection locked="0"/>
    </xf>
    <xf numFmtId="0" fontId="31" fillId="0" borderId="0" xfId="0" applyFont="1" applyFill="1" applyBorder="1" applyAlignment="1">
      <alignment horizontal="left" vertical="center" wrapText="1" indent="1"/>
    </xf>
    <xf numFmtId="0" fontId="19" fillId="0" borderId="0" xfId="0" applyFont="1" applyFill="1" applyBorder="1" applyAlignment="1">
      <alignment vertical="center"/>
    </xf>
    <xf numFmtId="0" fontId="26" fillId="0" borderId="4" xfId="0" applyFont="1" applyFill="1" applyBorder="1" applyAlignment="1">
      <alignment vertical="center" wrapText="1"/>
    </xf>
    <xf numFmtId="0" fontId="26" fillId="0" borderId="15" xfId="0" applyFont="1" applyFill="1" applyBorder="1" applyAlignment="1">
      <alignment vertical="center" wrapText="1"/>
    </xf>
    <xf numFmtId="0" fontId="26" fillId="0" borderId="16"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16" xfId="0" applyFont="1" applyFill="1" applyBorder="1" applyAlignment="1">
      <alignment vertical="center" wrapText="1"/>
    </xf>
    <xf numFmtId="43" fontId="19" fillId="0" borderId="16" xfId="0" applyNumberFormat="1" applyFont="1" applyBorder="1" applyAlignment="1">
      <alignment horizontal="center" vertical="center"/>
    </xf>
    <xf numFmtId="43" fontId="19" fillId="0" borderId="4" xfId="0" applyNumberFormat="1" applyFont="1" applyBorder="1" applyAlignment="1">
      <alignment horizontal="center" vertical="center"/>
    </xf>
    <xf numFmtId="43" fontId="19" fillId="0" borderId="15" xfId="0" applyNumberFormat="1" applyFont="1" applyBorder="1" applyAlignment="1">
      <alignment horizontal="center" vertical="center"/>
    </xf>
    <xf numFmtId="0" fontId="25" fillId="0" borderId="24" xfId="0" applyFont="1" applyBorder="1" applyAlignment="1">
      <alignment vertical="center"/>
    </xf>
    <xf numFmtId="0" fontId="25" fillId="0" borderId="25" xfId="0" applyFont="1" applyBorder="1" applyAlignment="1">
      <alignment vertical="center" wrapText="1"/>
    </xf>
    <xf numFmtId="0" fontId="25" fillId="0" borderId="26" xfId="0" applyFont="1" applyBorder="1" applyAlignment="1">
      <alignment vertical="center" wrapText="1"/>
    </xf>
    <xf numFmtId="0" fontId="32" fillId="0" borderId="12" xfId="0" applyFont="1" applyFill="1" applyBorder="1" applyAlignment="1">
      <alignment vertical="center"/>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12" xfId="0" applyFont="1" applyBorder="1" applyAlignment="1">
      <alignment vertical="center"/>
    </xf>
    <xf numFmtId="0" fontId="32" fillId="0" borderId="13" xfId="0" applyFont="1" applyBorder="1" applyAlignment="1">
      <alignment vertical="center" wrapText="1"/>
    </xf>
    <xf numFmtId="0" fontId="32" fillId="0" borderId="14" xfId="0" applyFont="1" applyBorder="1" applyAlignment="1">
      <alignment vertical="center" wrapText="1"/>
    </xf>
    <xf numFmtId="0" fontId="32" fillId="0" borderId="22" xfId="0" applyFont="1" applyBorder="1" applyAlignment="1">
      <alignment vertical="center"/>
    </xf>
    <xf numFmtId="0" fontId="32" fillId="0" borderId="27" xfId="0" applyFont="1" applyBorder="1" applyAlignment="1">
      <alignment vertical="center" wrapText="1"/>
    </xf>
    <xf numFmtId="0" fontId="32" fillId="0" borderId="23" xfId="0" applyFont="1" applyBorder="1" applyAlignment="1">
      <alignment vertical="center" wrapText="1"/>
    </xf>
    <xf numFmtId="0" fontId="19" fillId="5" borderId="16" xfId="0" applyFont="1" applyFill="1" applyBorder="1" applyAlignment="1" applyProtection="1">
      <alignment horizontal="center" vertical="center" wrapText="1"/>
      <protection locked="0"/>
    </xf>
    <xf numFmtId="0" fontId="24" fillId="0" borderId="0" xfId="0"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Fill="1" applyBorder="1" applyAlignment="1">
      <alignment vertical="center" wrapText="1"/>
    </xf>
    <xf numFmtId="0" fontId="33" fillId="0" borderId="0" xfId="0" applyFont="1"/>
    <xf numFmtId="0" fontId="33" fillId="0" borderId="0" xfId="0" applyFont="1" applyAlignment="1">
      <alignment vertical="center"/>
    </xf>
    <xf numFmtId="0" fontId="34" fillId="0" borderId="0" xfId="0" applyFont="1" applyFill="1" applyBorder="1" applyAlignment="1">
      <alignment vertical="center" textRotation="90" wrapText="1"/>
    </xf>
    <xf numFmtId="0" fontId="33" fillId="0" borderId="0" xfId="0" applyFont="1" applyBorder="1" applyAlignment="1">
      <alignment vertical="center"/>
    </xf>
    <xf numFmtId="0" fontId="33" fillId="0" borderId="0" xfId="0" applyFont="1" applyBorder="1"/>
    <xf numFmtId="0" fontId="34" fillId="2" borderId="4" xfId="0" applyFont="1" applyFill="1" applyBorder="1" applyAlignment="1">
      <alignment horizontal="left" vertical="center" wrapText="1"/>
    </xf>
    <xf numFmtId="0" fontId="34" fillId="2" borderId="4" xfId="0" applyFont="1" applyFill="1" applyBorder="1" applyAlignment="1">
      <alignment horizontal="center" vertical="center"/>
    </xf>
    <xf numFmtId="0" fontId="34" fillId="2" borderId="0" xfId="0" applyFont="1" applyFill="1" applyBorder="1" applyAlignment="1">
      <alignment horizontal="left" vertical="center" wrapText="1"/>
    </xf>
    <xf numFmtId="49" fontId="35" fillId="2" borderId="0" xfId="1" applyNumberFormat="1" applyFont="1" applyFill="1" applyBorder="1" applyAlignment="1">
      <alignment horizontal="center" vertical="center"/>
    </xf>
    <xf numFmtId="0" fontId="35" fillId="2" borderId="0" xfId="0" applyFont="1" applyFill="1" applyBorder="1" applyAlignment="1">
      <alignment horizontal="center" vertical="center"/>
    </xf>
    <xf numFmtId="0" fontId="34" fillId="2" borderId="18" xfId="0" applyFont="1" applyFill="1" applyBorder="1" applyAlignment="1">
      <alignment horizontal="left" vertical="center" wrapText="1"/>
    </xf>
    <xf numFmtId="49" fontId="35" fillId="2" borderId="18" xfId="1" applyNumberFormat="1" applyFont="1" applyFill="1" applyBorder="1" applyAlignment="1">
      <alignment horizontal="center" vertical="center"/>
    </xf>
    <xf numFmtId="0" fontId="34" fillId="2" borderId="18" xfId="0" applyFont="1" applyFill="1" applyBorder="1" applyAlignment="1">
      <alignment horizontal="center" vertical="center"/>
    </xf>
    <xf numFmtId="0" fontId="35" fillId="2" borderId="19" xfId="0" applyFont="1" applyFill="1" applyBorder="1" applyAlignment="1">
      <alignment horizontal="center" vertical="center"/>
    </xf>
    <xf numFmtId="44" fontId="36" fillId="2" borderId="19" xfId="0" applyNumberFormat="1" applyFont="1" applyFill="1" applyBorder="1" applyAlignment="1">
      <alignment horizontal="center" vertical="center"/>
    </xf>
    <xf numFmtId="0" fontId="37" fillId="0" borderId="0" xfId="0" applyFont="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22" fillId="0" borderId="0" xfId="0" applyFont="1" applyBorder="1" applyAlignment="1">
      <alignment horizontal="center" vertical="center" wrapText="1"/>
    </xf>
    <xf numFmtId="44" fontId="41" fillId="2" borderId="19" xfId="0" applyNumberFormat="1" applyFont="1" applyFill="1" applyBorder="1" applyAlignment="1">
      <alignment horizontal="center" vertical="center"/>
    </xf>
    <xf numFmtId="0" fontId="42" fillId="0" borderId="0" xfId="0" applyFont="1"/>
    <xf numFmtId="0" fontId="42" fillId="0" borderId="0" xfId="0" applyFont="1" applyAlignment="1">
      <alignment vertical="center"/>
    </xf>
    <xf numFmtId="0" fontId="2" fillId="0" borderId="0" xfId="0" applyFont="1" applyFill="1" applyAlignment="1">
      <alignment horizontal="left" vertical="top" wrapText="1"/>
    </xf>
    <xf numFmtId="0" fontId="40"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2" fillId="0" borderId="0" xfId="0" applyFont="1" applyBorder="1" applyAlignment="1">
      <alignment horizontal="left" vertical="center" wrapText="1"/>
    </xf>
    <xf numFmtId="0" fontId="2" fillId="0" borderId="0" xfId="0" applyFont="1" applyBorder="1"/>
    <xf numFmtId="0" fontId="2" fillId="0" borderId="0" xfId="0" applyFont="1" applyBorder="1" applyAlignment="1"/>
    <xf numFmtId="0" fontId="2" fillId="0" borderId="0" xfId="0"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43" fillId="0" borderId="0" xfId="0" applyFont="1" applyAlignment="1">
      <alignment horizontal="center" vertical="center"/>
    </xf>
    <xf numFmtId="0" fontId="43" fillId="0" borderId="0" xfId="0" applyFont="1" applyAlignment="1">
      <alignment vertical="center" wrapText="1"/>
    </xf>
    <xf numFmtId="0" fontId="43" fillId="0" borderId="0" xfId="0" applyFont="1" applyAlignment="1">
      <alignment vertical="center"/>
    </xf>
    <xf numFmtId="0" fontId="44" fillId="0" borderId="2" xfId="0" applyFont="1" applyBorder="1" applyAlignment="1">
      <alignment vertical="center"/>
    </xf>
    <xf numFmtId="0" fontId="45" fillId="0" borderId="2" xfId="0" applyFont="1" applyBorder="1" applyAlignment="1">
      <alignment vertical="center"/>
    </xf>
    <xf numFmtId="0" fontId="45" fillId="0" borderId="2" xfId="0" applyFont="1" applyBorder="1"/>
    <xf numFmtId="0" fontId="45" fillId="0" borderId="0" xfId="0" applyFont="1"/>
    <xf numFmtId="0" fontId="45" fillId="0" borderId="0" xfId="0" applyFont="1" applyAlignment="1">
      <alignment vertical="center"/>
    </xf>
    <xf numFmtId="0" fontId="43" fillId="0" borderId="0" xfId="0" applyFont="1" applyFill="1" applyBorder="1" applyAlignment="1">
      <alignment horizontal="left" vertical="center"/>
    </xf>
    <xf numFmtId="0" fontId="43" fillId="0" borderId="0" xfId="0" applyFont="1" applyBorder="1" applyAlignment="1">
      <alignment vertical="center"/>
    </xf>
    <xf numFmtId="0" fontId="43" fillId="0" borderId="0" xfId="0" applyFont="1"/>
    <xf numFmtId="0" fontId="43" fillId="0" borderId="0" xfId="0" applyFont="1" applyAlignment="1">
      <alignment horizontal="left"/>
    </xf>
    <xf numFmtId="0" fontId="43" fillId="0" borderId="0" xfId="0" applyFont="1" applyAlignment="1"/>
    <xf numFmtId="0" fontId="43" fillId="0" borderId="0" xfId="0" applyFont="1" applyFill="1" applyAlignment="1">
      <alignment vertical="center"/>
    </xf>
    <xf numFmtId="0" fontId="43" fillId="0" borderId="0" xfId="0" applyFont="1" applyFill="1" applyAlignment="1">
      <alignment vertical="center" wrapText="1"/>
    </xf>
    <xf numFmtId="0" fontId="45" fillId="0" borderId="0" xfId="0" applyFont="1" applyFill="1" applyBorder="1" applyAlignment="1">
      <alignment vertical="center"/>
    </xf>
    <xf numFmtId="0" fontId="43" fillId="0" borderId="0" xfId="0" applyFont="1" applyAlignment="1">
      <alignment horizontal="left" vertical="center" wrapText="1"/>
    </xf>
    <xf numFmtId="0" fontId="43" fillId="0" borderId="0" xfId="0" applyFont="1" applyFill="1" applyAlignment="1">
      <alignment horizontal="left" vertical="center" wrapText="1"/>
    </xf>
    <xf numFmtId="0" fontId="43" fillId="0" borderId="0" xfId="0" applyFont="1" applyFill="1" applyAlignment="1">
      <alignment vertical="top" wrapText="1"/>
    </xf>
    <xf numFmtId="0" fontId="46" fillId="0" borderId="0" xfId="0" applyFont="1" applyBorder="1" applyAlignment="1">
      <alignment vertical="center" wrapText="1"/>
    </xf>
    <xf numFmtId="0" fontId="2" fillId="0" borderId="0" xfId="0" applyFont="1" applyFill="1" applyAlignment="1">
      <alignment horizontal="left" vertical="top" wrapText="1"/>
    </xf>
    <xf numFmtId="0" fontId="39" fillId="0" borderId="12"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14" xfId="0" applyFont="1" applyFill="1" applyBorder="1" applyAlignment="1">
      <alignment horizontal="center" vertical="center"/>
    </xf>
    <xf numFmtId="0" fontId="43" fillId="0" borderId="0" xfId="0" applyFont="1" applyFill="1" applyAlignment="1">
      <alignment horizontal="left" vertical="top" wrapText="1"/>
    </xf>
    <xf numFmtId="49" fontId="3" fillId="0" borderId="12" xfId="1" applyNumberFormat="1" applyFont="1" applyFill="1" applyBorder="1" applyAlignment="1">
      <alignment horizontal="center" vertical="center"/>
    </xf>
    <xf numFmtId="49" fontId="3" fillId="0" borderId="14" xfId="1" applyNumberFormat="1" applyFont="1" applyFill="1" applyBorder="1" applyAlignment="1">
      <alignment horizontal="center" vertical="center"/>
    </xf>
    <xf numFmtId="0" fontId="36" fillId="2" borderId="17" xfId="0" applyFont="1" applyFill="1" applyBorder="1" applyAlignment="1">
      <alignment horizontal="left" vertical="center" wrapText="1"/>
    </xf>
    <xf numFmtId="0" fontId="36" fillId="2" borderId="18" xfId="0" applyFont="1" applyFill="1" applyBorder="1" applyAlignment="1">
      <alignment horizontal="left" vertical="center" wrapText="1"/>
    </xf>
    <xf numFmtId="0" fontId="41" fillId="2" borderId="17" xfId="0" applyFont="1" applyFill="1" applyBorder="1" applyAlignment="1">
      <alignment horizontal="left" vertical="center" wrapText="1"/>
    </xf>
    <xf numFmtId="0" fontId="41" fillId="2" borderId="18" xfId="0" applyFont="1" applyFill="1" applyBorder="1" applyAlignment="1">
      <alignment horizontal="left" vertical="center" wrapText="1"/>
    </xf>
    <xf numFmtId="0" fontId="34" fillId="2" borderId="12" xfId="0" applyFont="1" applyFill="1" applyBorder="1" applyAlignment="1">
      <alignment horizontal="center" vertical="center"/>
    </xf>
    <xf numFmtId="0" fontId="34" fillId="2" borderId="14" xfId="0" applyFont="1" applyFill="1" applyBorder="1" applyAlignment="1">
      <alignment horizontal="center" vertical="center"/>
    </xf>
    <xf numFmtId="49" fontId="2" fillId="0" borderId="10" xfId="1" applyNumberFormat="1" applyFont="1" applyFill="1" applyBorder="1" applyAlignment="1">
      <alignment horizontal="center" vertical="center"/>
    </xf>
    <xf numFmtId="49" fontId="2" fillId="0" borderId="11" xfId="1" applyNumberFormat="1" applyFont="1" applyFill="1" applyBorder="1" applyAlignment="1">
      <alignment horizontal="center" vertical="center"/>
    </xf>
    <xf numFmtId="49" fontId="2" fillId="0" borderId="12" xfId="1" applyNumberFormat="1" applyFont="1" applyFill="1" applyBorder="1" applyAlignment="1">
      <alignment horizontal="center" vertical="center"/>
    </xf>
    <xf numFmtId="49" fontId="2" fillId="0" borderId="14" xfId="1" applyNumberFormat="1" applyFont="1" applyFill="1" applyBorder="1" applyAlignment="1">
      <alignment horizontal="center" vertical="center"/>
    </xf>
    <xf numFmtId="8" fontId="2" fillId="0" borderId="20" xfId="1" applyNumberFormat="1" applyFont="1" applyFill="1" applyBorder="1" applyAlignment="1">
      <alignment horizontal="center" vertical="center" wrapText="1"/>
    </xf>
    <xf numFmtId="8" fontId="2" fillId="0" borderId="21" xfId="1" applyNumberFormat="1" applyFont="1" applyFill="1" applyBorder="1" applyAlignment="1">
      <alignment horizontal="center" vertical="center" wrapText="1"/>
    </xf>
    <xf numFmtId="8" fontId="2" fillId="0" borderId="12" xfId="1" applyNumberFormat="1" applyFont="1" applyFill="1" applyBorder="1" applyAlignment="1">
      <alignment horizontal="center" vertical="center"/>
    </xf>
    <xf numFmtId="8" fontId="2" fillId="0" borderId="14" xfId="1" applyNumberFormat="1" applyFont="1" applyFill="1" applyBorder="1" applyAlignment="1">
      <alignment horizontal="center" vertical="center"/>
    </xf>
    <xf numFmtId="0" fontId="34" fillId="2" borderId="17" xfId="0" applyFont="1" applyFill="1" applyBorder="1" applyAlignment="1">
      <alignment horizontal="left" vertical="center" wrapText="1"/>
    </xf>
    <xf numFmtId="0" fontId="34" fillId="2" borderId="18" xfId="0" applyFont="1" applyFill="1" applyBorder="1" applyAlignment="1">
      <alignment horizontal="left" vertical="center" wrapText="1"/>
    </xf>
    <xf numFmtId="0" fontId="32" fillId="0" borderId="22" xfId="0" applyFont="1" applyBorder="1" applyAlignment="1">
      <alignment horizontal="center" vertical="center" wrapText="1"/>
    </xf>
    <xf numFmtId="0" fontId="32" fillId="0" borderId="23" xfId="0" applyFont="1" applyBorder="1" applyAlignment="1">
      <alignment horizontal="center" vertical="center" wrapText="1"/>
    </xf>
    <xf numFmtId="0" fontId="24" fillId="0" borderId="0" xfId="0" applyFont="1" applyFill="1" applyBorder="1" applyAlignment="1">
      <alignment horizontal="center" vertical="center" wrapText="1"/>
    </xf>
    <xf numFmtId="0" fontId="22" fillId="0" borderId="0" xfId="0" applyFont="1" applyBorder="1" applyAlignment="1">
      <alignment horizontal="center" vertical="center" wrapText="1"/>
    </xf>
    <xf numFmtId="0" fontId="34" fillId="2" borderId="8" xfId="0" applyFont="1" applyFill="1" applyBorder="1" applyAlignment="1">
      <alignment horizontal="center" vertical="center" wrapText="1"/>
    </xf>
    <xf numFmtId="0" fontId="34" fillId="2" borderId="9" xfId="0" applyFont="1" applyFill="1" applyBorder="1" applyAlignment="1">
      <alignment horizontal="center" vertical="center" wrapText="1"/>
    </xf>
    <xf numFmtId="0" fontId="29" fillId="0" borderId="20" xfId="0" applyFont="1" applyBorder="1" applyAlignment="1">
      <alignment horizontal="left" vertical="center" wrapText="1"/>
    </xf>
    <xf numFmtId="0" fontId="29" fillId="0" borderId="28" xfId="0" applyFont="1" applyBorder="1" applyAlignment="1">
      <alignment horizontal="left" vertical="center" wrapText="1"/>
    </xf>
    <xf numFmtId="0" fontId="29" fillId="0" borderId="21" xfId="0" applyFont="1" applyBorder="1" applyAlignment="1">
      <alignment horizontal="left" vertical="center" wrapText="1"/>
    </xf>
    <xf numFmtId="0" fontId="29" fillId="0" borderId="29" xfId="0" applyFont="1" applyBorder="1" applyAlignment="1">
      <alignment horizontal="left" vertical="center" wrapText="1"/>
    </xf>
    <xf numFmtId="0" fontId="29" fillId="0" borderId="0" xfId="0" applyFont="1" applyBorder="1" applyAlignment="1">
      <alignment horizontal="left" vertical="center" wrapText="1"/>
    </xf>
    <xf numFmtId="0" fontId="29" fillId="0" borderId="30" xfId="0" applyFont="1" applyBorder="1" applyAlignment="1">
      <alignment horizontal="left" vertical="center" wrapText="1"/>
    </xf>
    <xf numFmtId="0" fontId="29" fillId="0" borderId="10" xfId="0" applyFont="1" applyBorder="1" applyAlignment="1">
      <alignment horizontal="left" vertical="center" wrapText="1"/>
    </xf>
    <xf numFmtId="0" fontId="29" fillId="0" borderId="9" xfId="0"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indent="1"/>
    </xf>
    <xf numFmtId="0" fontId="29" fillId="0" borderId="13" xfId="0" applyFont="1" applyBorder="1" applyAlignment="1">
      <alignment horizontal="left" vertical="center" wrapText="1" indent="1"/>
    </xf>
    <xf numFmtId="0" fontId="29" fillId="0" borderId="14" xfId="0" applyFont="1" applyBorder="1" applyAlignment="1">
      <alignment horizontal="left" vertical="center" wrapText="1" indent="1"/>
    </xf>
    <xf numFmtId="0" fontId="34" fillId="2" borderId="8" xfId="0" applyFont="1" applyFill="1" applyBorder="1" applyAlignment="1">
      <alignment horizontal="center" vertical="center"/>
    </xf>
    <xf numFmtId="0" fontId="34" fillId="2" borderId="9" xfId="0" applyFont="1" applyFill="1" applyBorder="1" applyAlignment="1">
      <alignment horizontal="center" vertical="center"/>
    </xf>
    <xf numFmtId="0" fontId="28" fillId="0" borderId="12" xfId="2" applyFont="1" applyFill="1" applyBorder="1" applyAlignment="1" applyProtection="1">
      <alignment horizontal="left" vertical="center" wrapText="1" indent="1"/>
    </xf>
    <xf numFmtId="0" fontId="28" fillId="0" borderId="13" xfId="2" applyFont="1" applyFill="1" applyBorder="1" applyAlignment="1" applyProtection="1">
      <alignment horizontal="left" vertical="center" wrapText="1" indent="1"/>
    </xf>
    <xf numFmtId="0" fontId="28" fillId="0" borderId="14" xfId="2" applyFont="1" applyFill="1" applyBorder="1" applyAlignment="1" applyProtection="1">
      <alignment horizontal="left" vertical="center" wrapText="1" indent="1"/>
    </xf>
    <xf numFmtId="9" fontId="25" fillId="0" borderId="24" xfId="0" applyNumberFormat="1" applyFont="1" applyBorder="1" applyAlignment="1">
      <alignment horizontal="center" vertical="center" wrapText="1"/>
    </xf>
    <xf numFmtId="9" fontId="25" fillId="0" borderId="26" xfId="0" applyNumberFormat="1" applyFont="1" applyBorder="1" applyAlignment="1">
      <alignment horizontal="center" vertical="center" wrapText="1"/>
    </xf>
    <xf numFmtId="0" fontId="32" fillId="0" borderId="12"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2" xfId="0" applyFont="1" applyBorder="1" applyAlignment="1">
      <alignment horizontal="center" vertical="center" wrapText="1"/>
    </xf>
    <xf numFmtId="0" fontId="32" fillId="0" borderId="14" xfId="0" applyFont="1" applyBorder="1" applyAlignment="1">
      <alignment horizontal="center" vertical="center" wrapText="1"/>
    </xf>
    <xf numFmtId="0" fontId="29" fillId="0" borderId="12" xfId="0" applyFont="1" applyFill="1" applyBorder="1" applyAlignment="1">
      <alignment horizontal="left" vertical="center" wrapText="1" indent="1"/>
    </xf>
    <xf numFmtId="0" fontId="29" fillId="0" borderId="13" xfId="0" applyFont="1" applyFill="1" applyBorder="1" applyAlignment="1">
      <alignment horizontal="left" vertical="center" wrapText="1" indent="1"/>
    </xf>
    <xf numFmtId="0" fontId="29" fillId="0" borderId="14" xfId="0" applyFont="1" applyFill="1" applyBorder="1" applyAlignment="1">
      <alignment horizontal="left" vertical="center" wrapText="1" indent="1"/>
    </xf>
    <xf numFmtId="0" fontId="34" fillId="2" borderId="1" xfId="0" applyFont="1" applyFill="1" applyBorder="1" applyAlignment="1">
      <alignment horizontal="left" vertical="center"/>
    </xf>
    <xf numFmtId="0" fontId="34" fillId="2" borderId="0" xfId="0" applyFont="1" applyFill="1" applyBorder="1" applyAlignment="1">
      <alignment horizontal="left" vertical="center"/>
    </xf>
    <xf numFmtId="0" fontId="19" fillId="5" borderId="10" xfId="0" applyFont="1" applyFill="1" applyBorder="1" applyAlignment="1" applyProtection="1">
      <alignment horizontal="left" vertical="top"/>
      <protection locked="0"/>
    </xf>
    <xf numFmtId="0" fontId="19" fillId="5" borderId="9" xfId="0" applyFont="1" applyFill="1" applyBorder="1" applyAlignment="1" applyProtection="1">
      <alignment horizontal="left" vertical="top"/>
      <protection locked="0"/>
    </xf>
    <xf numFmtId="0" fontId="19" fillId="5" borderId="11" xfId="0" applyFont="1" applyFill="1" applyBorder="1" applyAlignment="1" applyProtection="1">
      <alignment horizontal="left" vertical="top"/>
      <protection locked="0"/>
    </xf>
    <xf numFmtId="49" fontId="2" fillId="0" borderId="22" xfId="1" applyNumberFormat="1" applyFont="1" applyFill="1" applyBorder="1" applyAlignment="1">
      <alignment horizontal="center" vertical="center"/>
    </xf>
    <xf numFmtId="49" fontId="2" fillId="0" borderId="23" xfId="1" applyNumberFormat="1" applyFont="1" applyFill="1" applyBorder="1" applyAlignment="1">
      <alignment horizontal="center" vertical="center"/>
    </xf>
    <xf numFmtId="0" fontId="34" fillId="2" borderId="0" xfId="0" applyFont="1" applyFill="1" applyBorder="1" applyAlignment="1">
      <alignment horizontal="left" vertical="center" wrapText="1"/>
    </xf>
    <xf numFmtId="0" fontId="38" fillId="2" borderId="5" xfId="0" applyFont="1" applyFill="1" applyBorder="1" applyAlignment="1">
      <alignment horizontal="center" vertical="center"/>
    </xf>
    <xf numFmtId="0" fontId="38" fillId="2" borderId="6" xfId="0" applyFont="1" applyFill="1" applyBorder="1" applyAlignment="1">
      <alignment horizontal="center" vertical="center"/>
    </xf>
    <xf numFmtId="0" fontId="38" fillId="2" borderId="7" xfId="0" applyFont="1" applyFill="1" applyBorder="1" applyAlignment="1">
      <alignment horizontal="center" vertical="center"/>
    </xf>
  </cellXfs>
  <cellStyles count="5">
    <cellStyle name="Comma" xfId="3" builtinId="3"/>
    <cellStyle name="Currency" xfId="1" builtinId="4"/>
    <cellStyle name="Hyperlink" xfId="2" builtinId="8"/>
    <cellStyle name="Normal" xfId="0" builtinId="0"/>
    <cellStyle name="Percent" xfId="4" builtinId="5"/>
  </cellStyles>
  <dxfs count="4">
    <dxf>
      <font>
        <color theme="0"/>
      </font>
    </dxf>
    <dxf>
      <font>
        <color rgb="FF9C0006"/>
      </font>
      <fill>
        <patternFill>
          <bgColor rgb="FFFFC7CE"/>
        </patternFill>
      </fill>
    </dxf>
    <dxf>
      <font>
        <color rgb="FF006100"/>
      </font>
      <fill>
        <patternFill>
          <bgColor theme="9" tint="0.79998168889431442"/>
        </patternFill>
      </fill>
    </dxf>
    <dxf>
      <font>
        <color rgb="FF006100"/>
      </font>
      <fill>
        <patternFill>
          <bgColor rgb="FFC6EFCE"/>
        </patternFill>
      </fill>
    </dxf>
  </dxfs>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 Id="rId14" Type="http://schemas.openxmlformats.org/officeDocument/2006/relationships/customXml" Target="../customXml/item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16384</xdr:col>
      <xdr:colOff>607189</xdr:colOff>
      <xdr:row>0</xdr:row>
      <xdr:rowOff>3099955</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18525982" cy="30999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ites.mississauga.ca/Users/chrvale/Documents/1%20Lean%20Program/2016/Cohort%203%20Green%20Belt%20Projects/Sandra%20-%20MCS%20Events/Fee%20Schedule%20-%20Large%20Events/V4%202017.04.01%202017_MCS_Fee%20Schedule%20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Fee Schedule Tool"/>
      <sheetName val="Info"/>
    </sheetNames>
    <sheetDataSet>
      <sheetData sheetId="0">
        <row r="5">
          <cell r="B5" t="str">
            <v>Organizer status</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ssissauga.ca/portal/residents/community-groups-registry-progra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7"/>
  <sheetViews>
    <sheetView showGridLines="0" tabSelected="1" topLeftCell="A22" zoomScale="60" zoomScaleNormal="60" zoomScaleSheetLayoutView="55" zoomScalePageLayoutView="10" workbookViewId="0">
      <selection activeCell="C22" sqref="C22"/>
    </sheetView>
  </sheetViews>
  <sheetFormatPr defaultColWidth="0" defaultRowHeight="15.75" zeroHeight="1" x14ac:dyDescent="0.25"/>
  <cols>
    <col min="1" max="1" width="4.42578125" style="5" bestFit="1" customWidth="1"/>
    <col min="2" max="2" width="67.85546875" style="6" customWidth="1"/>
    <col min="3" max="3" width="81.5703125" style="6" customWidth="1"/>
    <col min="4" max="4" width="31.85546875" style="2" customWidth="1"/>
    <col min="5" max="5" width="34" style="2" customWidth="1"/>
    <col min="6" max="6" width="45.5703125" style="9" customWidth="1"/>
    <col min="7" max="7" width="1.28515625" style="9" customWidth="1"/>
    <col min="8" max="8" width="9.140625" style="9" hidden="1" customWidth="1"/>
    <col min="9" max="10" width="0" style="2" hidden="1" customWidth="1"/>
    <col min="11" max="16384" width="9.140625" style="2" hidden="1"/>
  </cols>
  <sheetData>
    <row r="1" spans="1:8" ht="248.25" customHeight="1" x14ac:dyDescent="0.25"/>
    <row r="2" spans="1:8" hidden="1" x14ac:dyDescent="0.25"/>
    <row r="3" spans="1:8" hidden="1" x14ac:dyDescent="0.25"/>
    <row r="4" spans="1:8" hidden="1" x14ac:dyDescent="0.25"/>
    <row r="5" spans="1:8" hidden="1" x14ac:dyDescent="0.25"/>
    <row r="6" spans="1:8" hidden="1" x14ac:dyDescent="0.25"/>
    <row r="7" spans="1:8" hidden="1" x14ac:dyDescent="0.25"/>
    <row r="8" spans="1:8" hidden="1" x14ac:dyDescent="0.25"/>
    <row r="9" spans="1:8" hidden="1" x14ac:dyDescent="0.25"/>
    <row r="10" spans="1:8" hidden="1" x14ac:dyDescent="0.25"/>
    <row r="11" spans="1:8" x14ac:dyDescent="0.25"/>
    <row r="12" spans="1:8" x14ac:dyDescent="0.25"/>
    <row r="13" spans="1:8" x14ac:dyDescent="0.25"/>
    <row r="14" spans="1:8" ht="90.75" customHeight="1" x14ac:dyDescent="0.25">
      <c r="A14" s="17"/>
      <c r="B14" s="192" t="s">
        <v>114</v>
      </c>
      <c r="C14" s="192"/>
      <c r="D14" s="192"/>
      <c r="E14" s="192"/>
      <c r="F14" s="192"/>
      <c r="G14" s="17"/>
      <c r="H14" s="17"/>
    </row>
    <row r="15" spans="1:8" ht="30.75" x14ac:dyDescent="0.25">
      <c r="A15" s="17"/>
      <c r="B15" s="112"/>
      <c r="C15" s="112"/>
      <c r="D15" s="112"/>
      <c r="E15" s="112"/>
      <c r="F15" s="112"/>
      <c r="G15" s="17"/>
      <c r="H15" s="17"/>
    </row>
    <row r="16" spans="1:8" ht="30.75" x14ac:dyDescent="0.25">
      <c r="B16" s="193" t="s">
        <v>126</v>
      </c>
      <c r="C16" s="193"/>
      <c r="D16" s="193"/>
      <c r="E16" s="193"/>
      <c r="F16" s="193"/>
      <c r="G16" s="193"/>
      <c r="H16" s="193"/>
    </row>
    <row r="17" spans="1:10" ht="30.75" customHeight="1" x14ac:dyDescent="0.25"/>
    <row r="18" spans="1:10" ht="30.75" x14ac:dyDescent="0.25">
      <c r="B18" s="193" t="s">
        <v>98</v>
      </c>
      <c r="C18" s="193"/>
      <c r="D18" s="193"/>
      <c r="E18" s="193"/>
      <c r="F18" s="193"/>
      <c r="G18" s="193"/>
      <c r="H18" s="193"/>
    </row>
    <row r="19" spans="1:10" ht="30.75" x14ac:dyDescent="0.25">
      <c r="B19" s="133"/>
      <c r="C19" s="133"/>
      <c r="D19" s="133"/>
      <c r="E19" s="133"/>
      <c r="F19" s="133"/>
      <c r="G19" s="133"/>
      <c r="H19" s="133"/>
    </row>
    <row r="20" spans="1:10" ht="20.25" x14ac:dyDescent="0.25">
      <c r="B20" s="65"/>
      <c r="C20" s="65"/>
      <c r="D20" s="65"/>
      <c r="E20" s="65"/>
      <c r="F20" s="65"/>
      <c r="G20" s="65"/>
      <c r="H20" s="65"/>
    </row>
    <row r="21" spans="1:10" s="116" customFormat="1" ht="30.75" x14ac:dyDescent="0.45">
      <c r="A21" s="113"/>
      <c r="B21" s="194" t="s">
        <v>97</v>
      </c>
      <c r="C21" s="195"/>
      <c r="D21" s="114"/>
      <c r="E21" s="114"/>
      <c r="F21" s="115"/>
      <c r="G21" s="115"/>
      <c r="H21" s="115"/>
    </row>
    <row r="22" spans="1:10" s="75" customFormat="1" ht="46.5" customHeight="1" x14ac:dyDescent="0.35">
      <c r="A22" s="71"/>
      <c r="B22" s="72" t="s">
        <v>8</v>
      </c>
      <c r="C22" s="73"/>
      <c r="D22" s="210" t="s">
        <v>112</v>
      </c>
      <c r="E22" s="211"/>
      <c r="F22" s="212"/>
      <c r="G22" s="74"/>
      <c r="H22" s="74"/>
      <c r="I22" s="74"/>
      <c r="J22" s="74"/>
    </row>
    <row r="23" spans="1:10" s="75" customFormat="1" ht="46.5" customHeight="1" x14ac:dyDescent="0.35">
      <c r="A23" s="71"/>
      <c r="B23" s="50" t="s">
        <v>9</v>
      </c>
      <c r="C23" s="76"/>
      <c r="D23" s="205" t="s">
        <v>117</v>
      </c>
      <c r="E23" s="206"/>
      <c r="F23" s="207"/>
      <c r="G23" s="69"/>
      <c r="H23" s="74"/>
      <c r="I23" s="74"/>
      <c r="J23" s="74"/>
    </row>
    <row r="24" spans="1:10" s="75" customFormat="1" ht="46.5" customHeight="1" x14ac:dyDescent="0.35">
      <c r="A24" s="71"/>
      <c r="B24" s="50" t="s">
        <v>41</v>
      </c>
      <c r="C24" s="76"/>
      <c r="D24" s="205" t="s">
        <v>125</v>
      </c>
      <c r="E24" s="206"/>
      <c r="F24" s="207"/>
      <c r="G24" s="69"/>
      <c r="H24" s="74"/>
      <c r="I24" s="74"/>
      <c r="J24" s="74"/>
    </row>
    <row r="25" spans="1:10" s="75" customFormat="1" ht="23.25" x14ac:dyDescent="0.35">
      <c r="A25" s="71"/>
      <c r="B25" s="50" t="s">
        <v>40</v>
      </c>
      <c r="C25" s="76"/>
      <c r="D25" s="205" t="s">
        <v>118</v>
      </c>
      <c r="E25" s="206"/>
      <c r="F25" s="207"/>
      <c r="G25" s="69"/>
      <c r="H25" s="74"/>
      <c r="I25" s="74"/>
      <c r="J25" s="74"/>
    </row>
    <row r="26" spans="1:10" s="75" customFormat="1" ht="46.5" x14ac:dyDescent="0.35">
      <c r="A26" s="71"/>
      <c r="B26" s="50" t="s">
        <v>43</v>
      </c>
      <c r="C26" s="76"/>
      <c r="D26" s="205" t="s">
        <v>44</v>
      </c>
      <c r="E26" s="206"/>
      <c r="F26" s="207"/>
      <c r="G26" s="74"/>
      <c r="H26" s="74"/>
      <c r="I26" s="74"/>
      <c r="J26" s="74"/>
    </row>
    <row r="27" spans="1:10" s="75" customFormat="1" ht="23.25" x14ac:dyDescent="0.35">
      <c r="A27" s="71"/>
      <c r="B27" s="50" t="s">
        <v>42</v>
      </c>
      <c r="C27" s="51">
        <f>SUM(C23:C25)</f>
        <v>0</v>
      </c>
      <c r="D27" s="205" t="s">
        <v>119</v>
      </c>
      <c r="E27" s="206"/>
      <c r="F27" s="207"/>
      <c r="G27" s="74"/>
      <c r="H27" s="74"/>
      <c r="I27" s="74"/>
      <c r="J27" s="74"/>
    </row>
    <row r="28" spans="1:10" s="75" customFormat="1" ht="23.25" x14ac:dyDescent="0.35">
      <c r="A28" s="71"/>
      <c r="B28" s="77"/>
      <c r="C28" s="78"/>
      <c r="D28" s="79"/>
      <c r="G28" s="74"/>
      <c r="H28" s="74"/>
      <c r="I28" s="74"/>
      <c r="J28" s="74"/>
    </row>
    <row r="29" spans="1:10" s="118" customFormat="1" ht="30.75" x14ac:dyDescent="0.45">
      <c r="A29" s="117"/>
      <c r="B29" s="208" t="s">
        <v>121</v>
      </c>
      <c r="C29" s="209"/>
      <c r="F29" s="119"/>
      <c r="H29" s="119"/>
      <c r="I29" s="119"/>
      <c r="J29" s="119"/>
    </row>
    <row r="30" spans="1:10" s="75" customFormat="1" ht="23.25" customHeight="1" x14ac:dyDescent="0.35">
      <c r="A30" s="71"/>
      <c r="B30" s="80" t="s">
        <v>30</v>
      </c>
      <c r="C30" s="81"/>
      <c r="D30" s="196" t="s">
        <v>111</v>
      </c>
      <c r="E30" s="197"/>
      <c r="F30" s="198"/>
      <c r="G30" s="74"/>
      <c r="H30" s="74"/>
      <c r="I30" s="74"/>
      <c r="J30" s="74"/>
    </row>
    <row r="31" spans="1:10" s="75" customFormat="1" ht="23.25" x14ac:dyDescent="0.35">
      <c r="A31" s="71"/>
      <c r="B31" s="80" t="s">
        <v>31</v>
      </c>
      <c r="C31" s="81"/>
      <c r="D31" s="199"/>
      <c r="E31" s="200"/>
      <c r="F31" s="201"/>
      <c r="G31" s="74"/>
      <c r="H31" s="74"/>
      <c r="I31" s="74"/>
      <c r="J31" s="74"/>
    </row>
    <row r="32" spans="1:10" s="75" customFormat="1" ht="23.25" x14ac:dyDescent="0.35">
      <c r="A32" s="71"/>
      <c r="B32" s="82" t="s">
        <v>131</v>
      </c>
      <c r="C32" s="81"/>
      <c r="D32" s="199"/>
      <c r="E32" s="200"/>
      <c r="F32" s="201"/>
      <c r="G32" s="74"/>
      <c r="H32" s="74"/>
      <c r="I32" s="74"/>
      <c r="J32" s="74"/>
    </row>
    <row r="33" spans="1:10" s="75" customFormat="1" ht="23.25" x14ac:dyDescent="0.35">
      <c r="A33" s="71"/>
      <c r="B33" s="82" t="s">
        <v>32</v>
      </c>
      <c r="C33" s="81"/>
      <c r="D33" s="199"/>
      <c r="E33" s="200"/>
      <c r="F33" s="201"/>
      <c r="G33" s="74"/>
      <c r="H33" s="74"/>
      <c r="I33" s="74"/>
      <c r="J33" s="74"/>
    </row>
    <row r="34" spans="1:10" s="75" customFormat="1" ht="23.25" x14ac:dyDescent="0.35">
      <c r="A34" s="71"/>
      <c r="B34" s="82" t="s">
        <v>33</v>
      </c>
      <c r="C34" s="81"/>
      <c r="D34" s="199"/>
      <c r="E34" s="200"/>
      <c r="F34" s="201"/>
      <c r="G34" s="74"/>
      <c r="H34" s="74"/>
      <c r="I34" s="74"/>
    </row>
    <row r="35" spans="1:10" s="75" customFormat="1" ht="23.25" x14ac:dyDescent="0.35">
      <c r="A35" s="71"/>
      <c r="B35" s="82" t="s">
        <v>34</v>
      </c>
      <c r="C35" s="81"/>
      <c r="D35" s="199"/>
      <c r="E35" s="200"/>
      <c r="F35" s="201"/>
      <c r="G35" s="74"/>
      <c r="H35" s="74"/>
      <c r="I35" s="74"/>
    </row>
    <row r="36" spans="1:10" s="75" customFormat="1" ht="23.25" x14ac:dyDescent="0.35">
      <c r="A36" s="71"/>
      <c r="B36" s="82" t="s">
        <v>35</v>
      </c>
      <c r="C36" s="81"/>
      <c r="D36" s="199"/>
      <c r="E36" s="200"/>
      <c r="F36" s="201"/>
      <c r="G36" s="74"/>
      <c r="H36" s="74"/>
      <c r="I36" s="74"/>
      <c r="J36" s="74"/>
    </row>
    <row r="37" spans="1:10" s="75" customFormat="1" ht="23.25" x14ac:dyDescent="0.35">
      <c r="A37" s="71"/>
      <c r="B37" s="82" t="s">
        <v>36</v>
      </c>
      <c r="C37" s="81"/>
      <c r="D37" s="199"/>
      <c r="E37" s="200"/>
      <c r="F37" s="201"/>
      <c r="G37" s="74"/>
      <c r="H37" s="74"/>
      <c r="I37" s="74"/>
      <c r="J37" s="74"/>
    </row>
    <row r="38" spans="1:10" s="75" customFormat="1" ht="23.25" x14ac:dyDescent="0.35">
      <c r="A38" s="71"/>
      <c r="B38" s="82" t="s">
        <v>37</v>
      </c>
      <c r="C38" s="81"/>
      <c r="D38" s="202"/>
      <c r="E38" s="203"/>
      <c r="F38" s="204"/>
      <c r="G38" s="74"/>
      <c r="H38" s="74"/>
      <c r="I38" s="74"/>
      <c r="J38" s="74"/>
    </row>
    <row r="39" spans="1:10" s="75" customFormat="1" ht="23.25" x14ac:dyDescent="0.35">
      <c r="A39" s="71"/>
      <c r="B39" s="83"/>
      <c r="C39" s="84"/>
      <c r="G39" s="74"/>
      <c r="H39" s="74"/>
      <c r="I39" s="74"/>
      <c r="J39" s="74"/>
    </row>
    <row r="40" spans="1:10" s="118" customFormat="1" ht="30.75" x14ac:dyDescent="0.45">
      <c r="A40" s="117"/>
      <c r="B40" s="208" t="s">
        <v>122</v>
      </c>
      <c r="C40" s="209"/>
      <c r="G40" s="119"/>
      <c r="H40" s="119"/>
      <c r="I40" s="119"/>
      <c r="J40" s="119"/>
    </row>
    <row r="41" spans="1:10" s="75" customFormat="1" ht="46.5" x14ac:dyDescent="0.35">
      <c r="A41" s="71"/>
      <c r="B41" s="80" t="s">
        <v>102</v>
      </c>
      <c r="C41" s="76"/>
      <c r="D41" s="85"/>
      <c r="G41" s="74"/>
      <c r="H41" s="74"/>
      <c r="I41" s="74"/>
      <c r="J41" s="74"/>
    </row>
    <row r="42" spans="1:10" s="75" customFormat="1" ht="46.5" x14ac:dyDescent="0.35">
      <c r="A42" s="71"/>
      <c r="B42" s="80" t="s">
        <v>101</v>
      </c>
      <c r="C42" s="76"/>
      <c r="D42" s="70"/>
      <c r="G42" s="74"/>
      <c r="H42" s="74"/>
      <c r="I42" s="74"/>
      <c r="J42" s="74"/>
    </row>
    <row r="43" spans="1:10" s="75" customFormat="1" ht="45" customHeight="1" x14ac:dyDescent="0.35">
      <c r="A43" s="71"/>
      <c r="B43" s="82" t="s">
        <v>100</v>
      </c>
      <c r="C43" s="76"/>
      <c r="D43" s="205" t="s">
        <v>99</v>
      </c>
      <c r="E43" s="206"/>
      <c r="F43" s="207"/>
      <c r="G43" s="74"/>
      <c r="H43" s="74"/>
      <c r="I43" s="74"/>
      <c r="J43" s="74"/>
    </row>
    <row r="44" spans="1:10" s="75" customFormat="1" ht="23.25" x14ac:dyDescent="0.35">
      <c r="A44" s="71"/>
      <c r="B44" s="83"/>
      <c r="C44" s="86"/>
      <c r="G44" s="74"/>
      <c r="H44" s="74"/>
      <c r="I44" s="74"/>
      <c r="J44" s="74"/>
    </row>
    <row r="45" spans="1:10" s="118" customFormat="1" ht="30.75" x14ac:dyDescent="0.45">
      <c r="A45" s="117"/>
      <c r="B45" s="208" t="s">
        <v>123</v>
      </c>
      <c r="C45" s="209"/>
      <c r="G45" s="119"/>
      <c r="H45" s="119"/>
      <c r="I45" s="119"/>
      <c r="J45" s="119"/>
    </row>
    <row r="46" spans="1:10" s="75" customFormat="1" ht="46.5" x14ac:dyDescent="0.35">
      <c r="A46" s="71"/>
      <c r="B46" s="80" t="s">
        <v>103</v>
      </c>
      <c r="C46" s="76"/>
      <c r="D46" s="205" t="s">
        <v>120</v>
      </c>
      <c r="E46" s="206"/>
      <c r="F46" s="207"/>
      <c r="G46" s="74"/>
      <c r="H46" s="74"/>
      <c r="I46" s="74"/>
      <c r="J46" s="74"/>
    </row>
    <row r="47" spans="1:10" s="75" customFormat="1" ht="46.5" x14ac:dyDescent="0.35">
      <c r="A47" s="71"/>
      <c r="B47" s="80" t="s">
        <v>104</v>
      </c>
      <c r="C47" s="76"/>
      <c r="D47" s="205"/>
      <c r="E47" s="206"/>
      <c r="F47" s="207"/>
      <c r="G47" s="74"/>
      <c r="H47" s="74"/>
      <c r="I47" s="74"/>
      <c r="J47" s="74"/>
    </row>
    <row r="48" spans="1:10" s="75" customFormat="1" ht="46.5" x14ac:dyDescent="0.35">
      <c r="A48" s="71"/>
      <c r="B48" s="82" t="s">
        <v>105</v>
      </c>
      <c r="C48" s="76"/>
      <c r="D48" s="205"/>
      <c r="E48" s="206"/>
      <c r="F48" s="207"/>
      <c r="G48" s="74"/>
      <c r="H48" s="74"/>
      <c r="I48" s="74"/>
      <c r="J48" s="74"/>
    </row>
    <row r="49" spans="1:10" s="75" customFormat="1" ht="23.25" x14ac:dyDescent="0.35">
      <c r="A49" s="71"/>
      <c r="B49" s="82" t="s">
        <v>106</v>
      </c>
      <c r="C49" s="76"/>
      <c r="D49" s="205"/>
      <c r="E49" s="206"/>
      <c r="F49" s="207"/>
      <c r="G49" s="74"/>
      <c r="H49" s="74"/>
      <c r="I49" s="74"/>
      <c r="J49" s="74"/>
    </row>
    <row r="50" spans="1:10" s="75" customFormat="1" ht="23.25" x14ac:dyDescent="0.35">
      <c r="A50" s="71"/>
      <c r="B50" s="82" t="s">
        <v>107</v>
      </c>
      <c r="C50" s="76"/>
      <c r="D50" s="205"/>
      <c r="E50" s="206"/>
      <c r="F50" s="207"/>
      <c r="G50" s="74"/>
      <c r="H50" s="74"/>
      <c r="I50" s="74"/>
      <c r="J50" s="74"/>
    </row>
    <row r="51" spans="1:10" s="75" customFormat="1" ht="23.25" x14ac:dyDescent="0.35">
      <c r="A51" s="71"/>
      <c r="B51" s="83"/>
      <c r="C51" s="86"/>
      <c r="G51" s="74"/>
      <c r="H51" s="74"/>
      <c r="I51" s="74"/>
      <c r="J51" s="74"/>
    </row>
    <row r="52" spans="1:10" s="118" customFormat="1" ht="30.75" x14ac:dyDescent="0.45">
      <c r="A52" s="117"/>
      <c r="B52" s="208" t="s">
        <v>124</v>
      </c>
      <c r="C52" s="209"/>
      <c r="G52" s="119"/>
      <c r="H52" s="119"/>
      <c r="I52" s="119"/>
      <c r="J52" s="119"/>
    </row>
    <row r="53" spans="1:10" s="75" customFormat="1" ht="46.5" x14ac:dyDescent="0.35">
      <c r="A53" s="71"/>
      <c r="B53" s="80" t="s">
        <v>108</v>
      </c>
      <c r="C53" s="76"/>
      <c r="G53" s="74"/>
      <c r="H53" s="74"/>
      <c r="I53" s="74"/>
      <c r="J53" s="74"/>
    </row>
    <row r="54" spans="1:10" s="75" customFormat="1" ht="46.5" x14ac:dyDescent="0.35">
      <c r="A54" s="71"/>
      <c r="B54" s="80" t="s">
        <v>109</v>
      </c>
      <c r="C54" s="76"/>
      <c r="G54" s="74"/>
      <c r="H54" s="74"/>
      <c r="I54" s="74"/>
      <c r="J54" s="74"/>
    </row>
    <row r="55" spans="1:10" s="75" customFormat="1" ht="46.5" x14ac:dyDescent="0.35">
      <c r="A55" s="71"/>
      <c r="B55" s="80" t="s">
        <v>110</v>
      </c>
      <c r="C55" s="76"/>
      <c r="D55" s="219" t="s">
        <v>58</v>
      </c>
      <c r="E55" s="220"/>
      <c r="F55" s="221"/>
      <c r="G55" s="74"/>
      <c r="H55" s="74"/>
      <c r="I55" s="74"/>
      <c r="J55" s="74"/>
    </row>
    <row r="56" spans="1:10" s="75" customFormat="1" ht="23.25" x14ac:dyDescent="0.35">
      <c r="A56" s="71"/>
      <c r="B56" s="87"/>
      <c r="C56" s="88"/>
      <c r="D56" s="89"/>
      <c r="E56" s="89"/>
      <c r="F56" s="89"/>
      <c r="G56" s="74"/>
      <c r="H56" s="74"/>
      <c r="I56" s="74"/>
      <c r="J56" s="74"/>
    </row>
    <row r="57" spans="1:10" s="118" customFormat="1" ht="30.75" x14ac:dyDescent="0.45">
      <c r="A57" s="117"/>
      <c r="B57" s="222" t="s">
        <v>134</v>
      </c>
      <c r="C57" s="223"/>
      <c r="D57" s="223"/>
      <c r="E57" s="223"/>
      <c r="F57" s="223"/>
      <c r="G57" s="119"/>
      <c r="H57" s="119"/>
      <c r="I57" s="119"/>
      <c r="J57" s="119"/>
    </row>
    <row r="58" spans="1:10" s="75" customFormat="1" ht="264" customHeight="1" x14ac:dyDescent="0.35">
      <c r="A58" s="71"/>
      <c r="B58" s="224" t="s">
        <v>94</v>
      </c>
      <c r="C58" s="225"/>
      <c r="D58" s="225"/>
      <c r="E58" s="225"/>
      <c r="F58" s="226"/>
      <c r="G58" s="90"/>
      <c r="H58" s="74"/>
      <c r="I58" s="74"/>
      <c r="J58" s="74"/>
    </row>
    <row r="59" spans="1:10" s="10" customFormat="1" ht="12.75" x14ac:dyDescent="0.2">
      <c r="B59" s="11"/>
      <c r="G59" s="12"/>
      <c r="H59" s="12"/>
      <c r="I59" s="12"/>
      <c r="J59" s="12"/>
    </row>
    <row r="60" spans="1:10" s="132" customFormat="1" ht="63" x14ac:dyDescent="0.25">
      <c r="A60" s="230" t="s">
        <v>130</v>
      </c>
      <c r="B60" s="231"/>
      <c r="C60" s="231"/>
      <c r="D60" s="231"/>
      <c r="E60" s="231"/>
      <c r="F60" s="232"/>
      <c r="G60" s="131"/>
    </row>
    <row r="61" spans="1:10" s="118" customFormat="1" ht="25.5" customHeight="1" x14ac:dyDescent="0.25">
      <c r="A61" s="168" t="s">
        <v>7</v>
      </c>
      <c r="B61" s="169"/>
      <c r="C61" s="169"/>
      <c r="D61" s="169"/>
      <c r="E61" s="169"/>
      <c r="F61" s="170"/>
    </row>
    <row r="62" spans="1:10" s="116" customFormat="1" ht="30.75" x14ac:dyDescent="0.45">
      <c r="A62" s="229" t="s">
        <v>127</v>
      </c>
      <c r="B62" s="229"/>
      <c r="C62" s="120"/>
      <c r="D62" s="178" t="s">
        <v>0</v>
      </c>
      <c r="E62" s="179"/>
      <c r="F62" s="121" t="s">
        <v>1</v>
      </c>
      <c r="G62" s="115"/>
    </row>
    <row r="63" spans="1:10" s="3" customFormat="1" ht="23.25" x14ac:dyDescent="0.25">
      <c r="A63" s="27">
        <v>1</v>
      </c>
      <c r="B63" s="91" t="s">
        <v>27</v>
      </c>
      <c r="C63" s="28" t="s">
        <v>10</v>
      </c>
      <c r="D63" s="186">
        <v>77.77</v>
      </c>
      <c r="E63" s="187"/>
      <c r="F63" s="97">
        <f>Info!B3</f>
        <v>77</v>
      </c>
    </row>
    <row r="64" spans="1:10" s="3" customFormat="1" ht="47.25" customHeight="1" x14ac:dyDescent="0.25">
      <c r="A64" s="32">
        <v>2</v>
      </c>
      <c r="B64" s="92" t="s">
        <v>18</v>
      </c>
      <c r="C64" s="37" t="s">
        <v>10</v>
      </c>
      <c r="D64" s="184" t="s">
        <v>89</v>
      </c>
      <c r="E64" s="185"/>
      <c r="F64" s="98">
        <f>IF(C22="",0,INDEX(Info!$A$1:$S$6,MATCH('Small Event Fee Schedule Tool'!$C$22,Info!$A$1:$A$6,0),MATCH('Small Event Fee Schedule Tool'!$B$64,Info!$A$1:$S$1,0)))</f>
        <v>0</v>
      </c>
    </row>
    <row r="65" spans="1:8" s="116" customFormat="1" ht="26.25" customHeight="1" x14ac:dyDescent="0.45">
      <c r="A65" s="229" t="s">
        <v>132</v>
      </c>
      <c r="B65" s="229"/>
      <c r="C65" s="122"/>
      <c r="D65" s="123"/>
      <c r="E65" s="123"/>
      <c r="F65" s="124"/>
      <c r="G65" s="115"/>
    </row>
    <row r="66" spans="1:8" s="4" customFormat="1" ht="78.75" x14ac:dyDescent="0.25">
      <c r="A66" s="34">
        <v>3</v>
      </c>
      <c r="B66" s="93" t="s">
        <v>6</v>
      </c>
      <c r="C66" s="35" t="s">
        <v>50</v>
      </c>
      <c r="D66" s="180" t="s">
        <v>20</v>
      </c>
      <c r="E66" s="181"/>
      <c r="F66" s="96">
        <f>Info!D7</f>
        <v>0</v>
      </c>
    </row>
    <row r="67" spans="1:8" ht="110.25" x14ac:dyDescent="0.25">
      <c r="A67" s="27">
        <v>4</v>
      </c>
      <c r="B67" s="91" t="s">
        <v>113</v>
      </c>
      <c r="C67" s="30" t="s">
        <v>60</v>
      </c>
      <c r="D67" s="182" t="s">
        <v>47</v>
      </c>
      <c r="E67" s="183"/>
      <c r="F67" s="97">
        <f>Info!E7</f>
        <v>0</v>
      </c>
      <c r="H67" s="2"/>
    </row>
    <row r="68" spans="1:8" ht="110.25" x14ac:dyDescent="0.25">
      <c r="A68" s="27">
        <v>5</v>
      </c>
      <c r="B68" s="91" t="s">
        <v>45</v>
      </c>
      <c r="C68" s="30" t="s">
        <v>61</v>
      </c>
      <c r="D68" s="182" t="s">
        <v>46</v>
      </c>
      <c r="E68" s="183"/>
      <c r="F68" s="97">
        <f>Info!F7</f>
        <v>0</v>
      </c>
      <c r="H68" s="2"/>
    </row>
    <row r="69" spans="1:8" ht="23.25" x14ac:dyDescent="0.25">
      <c r="A69" s="27">
        <v>6</v>
      </c>
      <c r="B69" s="91" t="s">
        <v>53</v>
      </c>
      <c r="C69" s="30" t="s">
        <v>54</v>
      </c>
      <c r="D69" s="182" t="s">
        <v>71</v>
      </c>
      <c r="E69" s="183"/>
      <c r="F69" s="97">
        <f>Info!G7</f>
        <v>0</v>
      </c>
      <c r="H69" s="2"/>
    </row>
    <row r="70" spans="1:8" ht="46.5" x14ac:dyDescent="0.25">
      <c r="A70" s="27">
        <v>7</v>
      </c>
      <c r="B70" s="91" t="s">
        <v>55</v>
      </c>
      <c r="C70" s="31" t="s">
        <v>57</v>
      </c>
      <c r="D70" s="182" t="s">
        <v>56</v>
      </c>
      <c r="E70" s="183"/>
      <c r="F70" s="97">
        <f>Info!H7</f>
        <v>0</v>
      </c>
      <c r="H70" s="2"/>
    </row>
    <row r="71" spans="1:8" s="3" customFormat="1" ht="47.25" x14ac:dyDescent="0.25">
      <c r="A71" s="27">
        <v>8</v>
      </c>
      <c r="B71" s="94" t="s">
        <v>21</v>
      </c>
      <c r="C71" s="16" t="s">
        <v>51</v>
      </c>
      <c r="D71" s="172" t="s">
        <v>95</v>
      </c>
      <c r="E71" s="173"/>
      <c r="F71" s="97">
        <f>Info!I7</f>
        <v>0</v>
      </c>
    </row>
    <row r="72" spans="1:8" s="3" customFormat="1" ht="32.25" thickBot="1" x14ac:dyDescent="0.3">
      <c r="A72" s="32">
        <v>9</v>
      </c>
      <c r="B72" s="92" t="s">
        <v>23</v>
      </c>
      <c r="C72" s="33" t="s">
        <v>38</v>
      </c>
      <c r="D72" s="227" t="s">
        <v>39</v>
      </c>
      <c r="E72" s="228"/>
      <c r="F72" s="98">
        <f>Info!J7</f>
        <v>0</v>
      </c>
    </row>
    <row r="73" spans="1:8" s="116" customFormat="1" ht="26.25" customHeight="1" thickBot="1" x14ac:dyDescent="0.5">
      <c r="A73" s="188" t="s">
        <v>128</v>
      </c>
      <c r="B73" s="189"/>
      <c r="C73" s="125"/>
      <c r="D73" s="126"/>
      <c r="E73" s="127"/>
      <c r="F73" s="128"/>
      <c r="G73" s="115"/>
    </row>
    <row r="74" spans="1:8" s="3" customFormat="1" ht="63" x14ac:dyDescent="0.25">
      <c r="A74" s="34">
        <v>10</v>
      </c>
      <c r="B74" s="95" t="s">
        <v>19</v>
      </c>
      <c r="C74" s="35" t="s">
        <v>48</v>
      </c>
      <c r="D74" s="36" t="s">
        <v>90</v>
      </c>
      <c r="E74" s="111"/>
      <c r="F74" s="96">
        <f>IF(E74="Yes",INDEX(Info!$A$1:$S$6,MATCH('Small Event Fee Schedule Tool'!$C$22,Info!$A$1:$A$6,0),MATCH('Small Event Fee Schedule Tool'!$B$74,Info!$A$1:$S$1,0)),0)</f>
        <v>0</v>
      </c>
    </row>
    <row r="75" spans="1:8" s="3" customFormat="1" ht="63" x14ac:dyDescent="0.25">
      <c r="A75" s="27">
        <v>11</v>
      </c>
      <c r="B75" s="91" t="s">
        <v>28</v>
      </c>
      <c r="C75" s="28" t="s">
        <v>136</v>
      </c>
      <c r="D75" s="29" t="s">
        <v>90</v>
      </c>
      <c r="E75" s="48"/>
      <c r="F75" s="97">
        <f>IF(E75="Yes",INDEX(Info!$A$1:$S$6,MATCH('Small Event Fee Schedule Tool'!$C$22,Info!$A$1:$A$6,0),MATCH('Small Event Fee Schedule Tool'!$B$75,Info!$A$1:$S$1,0)),0)</f>
        <v>0</v>
      </c>
    </row>
    <row r="76" spans="1:8" s="3" customFormat="1" ht="63" x14ac:dyDescent="0.25">
      <c r="A76" s="27">
        <v>12</v>
      </c>
      <c r="B76" s="91" t="s">
        <v>26</v>
      </c>
      <c r="C76" s="28" t="s">
        <v>59</v>
      </c>
      <c r="D76" s="29" t="s">
        <v>90</v>
      </c>
      <c r="E76" s="48"/>
      <c r="F76" s="97">
        <f>IF(E76="Yes",INDEX(Info!$A$1:$S$6,MATCH('Small Event Fee Schedule Tool'!$C$22,Info!$A$1:$A$6,0),MATCH('Small Event Fee Schedule Tool'!$B$76,Info!$A$1:$S$1,0)),0)</f>
        <v>0</v>
      </c>
    </row>
    <row r="77" spans="1:8" s="3" customFormat="1" ht="78.75" x14ac:dyDescent="0.25">
      <c r="A77" s="27">
        <v>13</v>
      </c>
      <c r="B77" s="91" t="s">
        <v>25</v>
      </c>
      <c r="C77" s="16" t="s">
        <v>49</v>
      </c>
      <c r="D77" s="29" t="s">
        <v>90</v>
      </c>
      <c r="E77" s="48"/>
      <c r="F77" s="97">
        <f>IF(E77="Yes",INDEX(Info!$A$1:$S$6,MATCH('Small Event Fee Schedule Tool'!$C$22,Info!$A$1:$A$6,0),MATCH('Small Event Fee Schedule Tool'!$B$77,Info!$A$1:$S$1,0)),0)</f>
        <v>0</v>
      </c>
    </row>
    <row r="78" spans="1:8" s="3" customFormat="1" ht="63.75" thickBot="1" x14ac:dyDescent="0.3">
      <c r="A78" s="32">
        <v>14</v>
      </c>
      <c r="B78" s="92" t="s">
        <v>22</v>
      </c>
      <c r="C78" s="33" t="s">
        <v>52</v>
      </c>
      <c r="D78" s="39" t="s">
        <v>91</v>
      </c>
      <c r="E78" s="49"/>
      <c r="F78" s="98">
        <f>IF(E78="Yes",INDEX(Info!$A$1:$S$6,MATCH('Small Event Fee Schedule Tool'!$C$22,Info!$A$1:$A$6,0),MATCH('Small Event Fee Schedule Tool'!$B$78,Info!$A$1:$S$1,0))*Info!O8,0)</f>
        <v>0</v>
      </c>
    </row>
    <row r="79" spans="1:8" s="130" customFormat="1" ht="31.5" thickBot="1" x14ac:dyDescent="0.3">
      <c r="A79" s="174" t="s">
        <v>129</v>
      </c>
      <c r="B79" s="175"/>
      <c r="C79" s="175"/>
      <c r="D79" s="175"/>
      <c r="E79" s="175"/>
      <c r="F79" s="129">
        <f>IF(C27&gt;10,"Too Many Vendors",SUM(F63:F78))</f>
        <v>77</v>
      </c>
    </row>
    <row r="80" spans="1:8" s="68" customFormat="1" ht="23.25" x14ac:dyDescent="0.3">
      <c r="A80" s="99" t="s">
        <v>2</v>
      </c>
      <c r="B80" s="100"/>
      <c r="C80" s="101"/>
      <c r="D80" s="213">
        <f>Info!P3</f>
        <v>0.13</v>
      </c>
      <c r="E80" s="214"/>
      <c r="F80" s="96">
        <f>IFERROR(F79*Info!P3,0)</f>
        <v>10.01</v>
      </c>
      <c r="G80" s="67"/>
    </row>
    <row r="81" spans="1:8" s="68" customFormat="1" ht="23.25" hidden="1" x14ac:dyDescent="0.3">
      <c r="A81" s="102" t="s">
        <v>3</v>
      </c>
      <c r="B81" s="103"/>
      <c r="C81" s="104"/>
      <c r="D81" s="215" t="str">
        <f>CONCATENATE(Info!Q4," /deadline")</f>
        <v>$136.00 /deadline</v>
      </c>
      <c r="E81" s="216"/>
      <c r="F81" s="97">
        <f>IFERROR(E81*Info!R4,0)</f>
        <v>0</v>
      </c>
      <c r="G81" s="67"/>
    </row>
    <row r="82" spans="1:8" s="68" customFormat="1" ht="23.25" x14ac:dyDescent="0.3">
      <c r="A82" s="105" t="s">
        <v>29</v>
      </c>
      <c r="B82" s="106"/>
      <c r="C82" s="107"/>
      <c r="D82" s="217" t="str">
        <f>CONCATENATE(Info!R4," /month")</f>
        <v>1.25% /month</v>
      </c>
      <c r="E82" s="218"/>
      <c r="F82" s="97">
        <f>(SUM(F79:F81)*((Info!R3)*E82))</f>
        <v>0</v>
      </c>
      <c r="G82" s="67"/>
    </row>
    <row r="83" spans="1:8" s="68" customFormat="1" ht="24" thickBot="1" x14ac:dyDescent="0.35">
      <c r="A83" s="108" t="s">
        <v>4</v>
      </c>
      <c r="B83" s="109"/>
      <c r="C83" s="110"/>
      <c r="D83" s="190" t="str">
        <f>CONCATENATE(Info!S4,"/chq")</f>
        <v>$40.00/chq</v>
      </c>
      <c r="E83" s="191"/>
      <c r="F83" s="98">
        <f>IFERROR(E83*Info!S3,0)</f>
        <v>0</v>
      </c>
      <c r="G83" s="67"/>
    </row>
    <row r="84" spans="1:8" s="136" customFormat="1" ht="36" thickBot="1" x14ac:dyDescent="0.55000000000000004">
      <c r="A84" s="176" t="s">
        <v>133</v>
      </c>
      <c r="B84" s="177"/>
      <c r="C84" s="177"/>
      <c r="D84" s="177"/>
      <c r="E84" s="177"/>
      <c r="F84" s="134">
        <f>IF(C27&gt;10,"Too Many Vendors",SUM(F79:F83))</f>
        <v>87.01</v>
      </c>
      <c r="G84" s="135"/>
    </row>
    <row r="85" spans="1:8" s="149" customFormat="1" ht="18.75" x14ac:dyDescent="0.25">
      <c r="A85" s="147"/>
      <c r="B85" s="148"/>
      <c r="C85" s="148"/>
    </row>
    <row r="86" spans="1:8" s="149" customFormat="1" ht="18.75" x14ac:dyDescent="0.25">
      <c r="A86" s="147"/>
      <c r="B86" s="148"/>
      <c r="C86" s="148"/>
    </row>
    <row r="87" spans="1:8" s="154" customFormat="1" ht="18.75" x14ac:dyDescent="0.3">
      <c r="A87" s="150" t="s">
        <v>11</v>
      </c>
      <c r="B87" s="151"/>
      <c r="C87" s="150"/>
      <c r="D87" s="150"/>
      <c r="E87" s="151"/>
      <c r="F87" s="152"/>
      <c r="G87" s="153"/>
      <c r="H87" s="153"/>
    </row>
    <row r="88" spans="1:8" s="149" customFormat="1" ht="18.75" x14ac:dyDescent="0.3">
      <c r="A88" s="147"/>
      <c r="B88" s="149" t="s">
        <v>12</v>
      </c>
      <c r="C88" s="155"/>
      <c r="D88" s="156"/>
      <c r="F88" s="157"/>
      <c r="G88" s="157"/>
      <c r="H88" s="157"/>
    </row>
    <row r="89" spans="1:8" s="149" customFormat="1" ht="18.75" x14ac:dyDescent="0.3">
      <c r="A89" s="147"/>
      <c r="B89" s="149" t="s">
        <v>24</v>
      </c>
      <c r="C89" s="158"/>
      <c r="D89" s="159"/>
      <c r="F89" s="157"/>
      <c r="G89" s="157"/>
      <c r="H89" s="157"/>
    </row>
    <row r="90" spans="1:8" s="149" customFormat="1" ht="18.75" x14ac:dyDescent="0.3">
      <c r="A90" s="147"/>
      <c r="B90" s="149" t="s">
        <v>15</v>
      </c>
      <c r="C90" s="158"/>
      <c r="D90" s="160"/>
      <c r="F90" s="161"/>
      <c r="G90" s="161"/>
      <c r="H90" s="161"/>
    </row>
    <row r="91" spans="1:8" s="149" customFormat="1" ht="15.75" customHeight="1" x14ac:dyDescent="0.25">
      <c r="A91" s="147"/>
      <c r="B91" s="149" t="s">
        <v>16</v>
      </c>
      <c r="C91" s="162"/>
      <c r="D91" s="171"/>
      <c r="E91" s="171"/>
      <c r="F91" s="171"/>
      <c r="G91" s="163"/>
      <c r="H91" s="163"/>
    </row>
    <row r="92" spans="1:8" s="149" customFormat="1" ht="18.75" x14ac:dyDescent="0.25">
      <c r="A92" s="147"/>
      <c r="B92" s="149" t="s">
        <v>13</v>
      </c>
      <c r="C92" s="162"/>
      <c r="D92" s="171"/>
      <c r="E92" s="171"/>
      <c r="F92" s="171"/>
      <c r="G92" s="163"/>
      <c r="H92" s="163"/>
    </row>
    <row r="93" spans="1:8" s="149" customFormat="1" ht="15.75" customHeight="1" x14ac:dyDescent="0.25">
      <c r="A93" s="147"/>
      <c r="B93" s="149" t="s">
        <v>14</v>
      </c>
      <c r="D93" s="171"/>
      <c r="E93" s="171"/>
      <c r="F93" s="171"/>
      <c r="G93" s="164"/>
    </row>
    <row r="94" spans="1:8" s="149" customFormat="1" ht="18.75" x14ac:dyDescent="0.25">
      <c r="A94" s="147"/>
      <c r="B94" s="149" t="s">
        <v>135</v>
      </c>
      <c r="D94" s="165"/>
      <c r="E94" s="165"/>
      <c r="F94" s="165"/>
      <c r="G94" s="164"/>
    </row>
    <row r="95" spans="1:8" s="149" customFormat="1" ht="18.75" x14ac:dyDescent="0.25">
      <c r="A95" s="147"/>
      <c r="B95" s="149" t="s">
        <v>17</v>
      </c>
      <c r="D95" s="165"/>
      <c r="E95" s="165"/>
      <c r="F95" s="165"/>
      <c r="G95" s="166"/>
      <c r="H95" s="166"/>
    </row>
    <row r="96" spans="1:8" s="149" customFormat="1" ht="18.75" x14ac:dyDescent="0.25">
      <c r="A96" s="147"/>
      <c r="D96" s="165"/>
      <c r="E96" s="165"/>
      <c r="F96" s="165"/>
      <c r="G96" s="166"/>
      <c r="H96" s="166"/>
    </row>
    <row r="97" spans="1:8" s="149" customFormat="1" ht="18.75" x14ac:dyDescent="0.3">
      <c r="A97" s="147"/>
      <c r="B97" s="148"/>
      <c r="C97" s="148"/>
      <c r="F97" s="157"/>
      <c r="G97" s="157"/>
      <c r="H97" s="157"/>
    </row>
    <row r="98" spans="1:8" s="154" customFormat="1" ht="18.75" x14ac:dyDescent="0.3">
      <c r="A98" s="150" t="s">
        <v>5</v>
      </c>
      <c r="B98" s="151"/>
      <c r="C98" s="152"/>
      <c r="D98" s="151"/>
      <c r="E98" s="151"/>
      <c r="F98" s="151"/>
      <c r="G98" s="153"/>
      <c r="H98" s="153"/>
    </row>
    <row r="99" spans="1:8" s="149" customFormat="1" ht="18.75" x14ac:dyDescent="0.3">
      <c r="B99" s="156" t="s">
        <v>115</v>
      </c>
      <c r="C99" s="157"/>
      <c r="G99" s="157"/>
      <c r="H99" s="157"/>
    </row>
    <row r="100" spans="1:8" s="149" customFormat="1" ht="18.75" x14ac:dyDescent="0.3">
      <c r="B100" s="159" t="s">
        <v>92</v>
      </c>
      <c r="C100" s="157"/>
      <c r="G100" s="157"/>
      <c r="H100" s="157"/>
    </row>
    <row r="101" spans="1:8" s="149" customFormat="1" ht="18.75" x14ac:dyDescent="0.25">
      <c r="B101" s="160" t="s">
        <v>93</v>
      </c>
      <c r="C101" s="161"/>
      <c r="G101" s="161"/>
      <c r="H101" s="161"/>
    </row>
    <row r="102" spans="1:8" s="149" customFormat="1" ht="18.75" x14ac:dyDescent="0.25">
      <c r="B102" s="160"/>
      <c r="C102" s="161"/>
      <c r="G102" s="161"/>
      <c r="H102" s="161"/>
    </row>
    <row r="103" spans="1:8" s="149" customFormat="1" ht="18.75" x14ac:dyDescent="0.25">
      <c r="B103" s="160"/>
      <c r="C103" s="161"/>
      <c r="G103" s="161"/>
      <c r="H103" s="161"/>
    </row>
    <row r="104" spans="1:8" s="149" customFormat="1" ht="15.75" customHeight="1" x14ac:dyDescent="0.3">
      <c r="A104" s="150" t="s">
        <v>68</v>
      </c>
      <c r="B104" s="151"/>
      <c r="C104" s="151"/>
      <c r="D104" s="150"/>
      <c r="E104" s="151"/>
      <c r="F104" s="152"/>
      <c r="G104" s="163"/>
      <c r="H104" s="163"/>
    </row>
    <row r="105" spans="1:8" s="149" customFormat="1" ht="18.75" x14ac:dyDescent="0.3">
      <c r="A105" s="155" t="s">
        <v>66</v>
      </c>
      <c r="D105" s="156"/>
      <c r="F105" s="157"/>
      <c r="G105" s="163"/>
      <c r="H105" s="163"/>
    </row>
    <row r="106" spans="1:8" s="149" customFormat="1" ht="18.75" x14ac:dyDescent="0.3">
      <c r="A106" s="158" t="s">
        <v>65</v>
      </c>
      <c r="D106" s="159"/>
      <c r="F106" s="157"/>
      <c r="G106" s="163"/>
      <c r="H106" s="163"/>
    </row>
    <row r="107" spans="1:8" s="149" customFormat="1" ht="15.75" customHeight="1" x14ac:dyDescent="0.3">
      <c r="A107" s="158" t="s">
        <v>67</v>
      </c>
      <c r="D107" s="160"/>
      <c r="F107" s="161"/>
      <c r="G107" s="164"/>
    </row>
    <row r="108" spans="1:8" s="154" customFormat="1" ht="18.75" x14ac:dyDescent="0.3">
      <c r="A108" s="162"/>
      <c r="B108" s="149"/>
      <c r="C108" s="149"/>
      <c r="D108" s="167"/>
      <c r="E108" s="167"/>
      <c r="F108" s="167"/>
      <c r="G108" s="153"/>
      <c r="H108" s="153"/>
    </row>
    <row r="109" spans="1:8" s="149" customFormat="1" ht="18.75" x14ac:dyDescent="0.3">
      <c r="A109" s="162" t="s">
        <v>116</v>
      </c>
      <c r="D109" s="167"/>
      <c r="E109" s="167"/>
      <c r="F109" s="167"/>
      <c r="G109" s="157"/>
      <c r="H109" s="157"/>
    </row>
    <row r="110" spans="1:8" x14ac:dyDescent="0.25">
      <c r="A110" s="8"/>
      <c r="B110" s="2"/>
      <c r="C110" s="2"/>
      <c r="D110" s="167"/>
      <c r="E110" s="167"/>
      <c r="F110" s="167"/>
    </row>
    <row r="111" spans="1:8" x14ac:dyDescent="0.25">
      <c r="B111" s="2"/>
      <c r="C111" s="2"/>
      <c r="D111" s="167"/>
      <c r="E111" s="167"/>
      <c r="F111" s="167"/>
      <c r="G111" s="18"/>
      <c r="H111" s="18"/>
    </row>
    <row r="112" spans="1:8" s="1" customFormat="1" ht="15.75" customHeight="1" x14ac:dyDescent="0.25">
      <c r="A112" s="138"/>
      <c r="B112" s="139"/>
      <c r="C112" s="140"/>
      <c r="D112" s="139"/>
      <c r="E112" s="139"/>
      <c r="F112" s="139"/>
      <c r="G112" s="141"/>
      <c r="H112" s="141"/>
    </row>
    <row r="113" spans="2:8" s="1" customFormat="1" x14ac:dyDescent="0.25">
      <c r="C113" s="142"/>
      <c r="G113" s="141"/>
      <c r="H113" s="141"/>
    </row>
    <row r="114" spans="2:8" s="1" customFormat="1" ht="15.75" customHeight="1" x14ac:dyDescent="0.25">
      <c r="B114" s="143"/>
      <c r="C114" s="142"/>
      <c r="G114" s="144"/>
    </row>
    <row r="115" spans="2:8" s="1" customFormat="1" x14ac:dyDescent="0.25">
      <c r="B115" s="145"/>
      <c r="C115" s="146"/>
      <c r="G115" s="144"/>
    </row>
    <row r="116" spans="2:8" x14ac:dyDescent="0.25">
      <c r="B116" s="2"/>
      <c r="C116" s="8"/>
      <c r="D116" s="137"/>
      <c r="E116" s="137"/>
      <c r="F116" s="137"/>
      <c r="G116" s="7"/>
      <c r="H116" s="7"/>
    </row>
    <row r="117" spans="2:8" x14ac:dyDescent="0.25">
      <c r="B117" s="2"/>
      <c r="C117" s="8"/>
      <c r="D117" s="137"/>
      <c r="E117" s="137"/>
      <c r="F117" s="137"/>
    </row>
    <row r="118" spans="2:8" x14ac:dyDescent="0.25">
      <c r="B118" s="2"/>
      <c r="C118" s="2"/>
      <c r="D118" s="137"/>
      <c r="E118" s="137"/>
      <c r="F118" s="137"/>
    </row>
    <row r="119" spans="2:8" x14ac:dyDescent="0.25">
      <c r="B119" s="2"/>
      <c r="C119" s="2"/>
      <c r="D119" s="64"/>
      <c r="E119" s="64"/>
      <c r="F119" s="64"/>
    </row>
    <row r="120" spans="2:8" x14ac:dyDescent="0.25">
      <c r="B120" s="2"/>
      <c r="C120" s="2"/>
      <c r="D120" s="64"/>
      <c r="E120" s="64"/>
      <c r="F120" s="64"/>
    </row>
    <row r="121" spans="2:8" x14ac:dyDescent="0.25"/>
    <row r="122" spans="2:8" x14ac:dyDescent="0.25"/>
    <row r="123" spans="2:8" x14ac:dyDescent="0.25"/>
    <row r="124" spans="2:8" hidden="1" x14ac:dyDescent="0.25"/>
    <row r="125" spans="2:8" hidden="1" x14ac:dyDescent="0.25"/>
    <row r="126" spans="2:8" hidden="1" x14ac:dyDescent="0.25"/>
    <row r="127" spans="2:8" hidden="1" x14ac:dyDescent="0.25"/>
  </sheetData>
  <sheetProtection password="BC30" sheet="1" objects="1" scenarios="1" selectLockedCells="1"/>
  <mergeCells count="43">
    <mergeCell ref="D81:E81"/>
    <mergeCell ref="D82:E82"/>
    <mergeCell ref="B40:C40"/>
    <mergeCell ref="B45:C45"/>
    <mergeCell ref="B52:C52"/>
    <mergeCell ref="D43:F43"/>
    <mergeCell ref="D46:F50"/>
    <mergeCell ref="D55:F55"/>
    <mergeCell ref="B57:F57"/>
    <mergeCell ref="B58:F58"/>
    <mergeCell ref="D70:E70"/>
    <mergeCell ref="D72:E72"/>
    <mergeCell ref="A65:B65"/>
    <mergeCell ref="A62:B62"/>
    <mergeCell ref="A60:F60"/>
    <mergeCell ref="B14:F14"/>
    <mergeCell ref="B18:H18"/>
    <mergeCell ref="B21:C21"/>
    <mergeCell ref="D30:F38"/>
    <mergeCell ref="D23:F23"/>
    <mergeCell ref="D24:F24"/>
    <mergeCell ref="D25:F25"/>
    <mergeCell ref="D26:F26"/>
    <mergeCell ref="D27:F27"/>
    <mergeCell ref="B29:C29"/>
    <mergeCell ref="B16:H16"/>
    <mergeCell ref="D22:F22"/>
    <mergeCell ref="D108:F111"/>
    <mergeCell ref="A61:F61"/>
    <mergeCell ref="D91:F93"/>
    <mergeCell ref="D71:E71"/>
    <mergeCell ref="A79:E79"/>
    <mergeCell ref="A84:E84"/>
    <mergeCell ref="D62:E62"/>
    <mergeCell ref="D66:E66"/>
    <mergeCell ref="D67:E67"/>
    <mergeCell ref="D68:E68"/>
    <mergeCell ref="D69:E69"/>
    <mergeCell ref="D64:E64"/>
    <mergeCell ref="D63:E63"/>
    <mergeCell ref="A73:B73"/>
    <mergeCell ref="D83:E83"/>
    <mergeCell ref="D80:E80"/>
  </mergeCells>
  <conditionalFormatting sqref="C27">
    <cfRule type="cellIs" dxfId="3" priority="1" operator="lessThan">
      <formula>10</formula>
    </cfRule>
    <cfRule type="cellIs" dxfId="2" priority="2" operator="equal">
      <formula>10</formula>
    </cfRule>
    <cfRule type="cellIs" dxfId="1" priority="3" operator="greaterThan">
      <formula>10</formula>
    </cfRule>
    <cfRule type="cellIs" dxfId="0" priority="4" operator="equal">
      <formula>0</formula>
    </cfRule>
  </conditionalFormatting>
  <dataValidations count="3">
    <dataValidation type="list" allowBlank="1" showInputMessage="1" showErrorMessage="1" sqref="C41:C43 C46:C50 E74:E78 C26 C53:C56">
      <formula1>"Yes, No"</formula1>
    </dataValidation>
    <dataValidation type="list" allowBlank="1" showInputMessage="1" showErrorMessage="1" sqref="C23:C24">
      <formula1>"1,2,3,4,5"</formula1>
    </dataValidation>
    <dataValidation type="list" allowBlank="1" showInputMessage="1" showErrorMessage="1" sqref="C25">
      <formula1>"1,2,3,4,5,6,7,8,9,10"</formula1>
    </dataValidation>
  </dataValidations>
  <hyperlinks>
    <hyperlink ref="D22" r:id="rId1" display="Community Groups and Affiliates have applied and been approved for formal recognition through the City's Community Group Support Program [LINK]"/>
  </hyperlinks>
  <pageMargins left="0.23622047244094491" right="0.23622047244094491" top="0.23622047244094491" bottom="0.23622047244094491" header="0.23622047244094491" footer="0.23622047244094491"/>
  <pageSetup scale="38" fitToHeight="0" orientation="portrait" r:id="rId2"/>
  <rowBreaks count="1" manualBreakCount="1">
    <brk id="59" max="16383" man="1"/>
  </rowBreaks>
  <ignoredErrors>
    <ignoredError sqref="D70 D72" numberStoredAsText="1"/>
  </ignoredErrors>
  <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Info!$A$3:$A$6</xm:f>
          </x14:formula1>
          <xm:sqref>C22</xm:sqref>
        </x14:dataValidation>
        <x14:dataValidation type="list" allowBlank="1" showInputMessage="1" showErrorMessage="1">
          <x14:formula1>
            <xm:f>Info!$U$3:$U$52</xm:f>
          </x14:formula1>
          <xm:sqref>C30 C32</xm:sqref>
        </x14:dataValidation>
        <x14:dataValidation type="list" allowBlank="1" showInputMessage="1" showErrorMessage="1">
          <x14:formula1>
            <xm:f>OFFSET(Info!$U$3:$U$56,MATCH(C30,Info!$U$3:$U$56,0)+0.5,0,COUNTIF(Info!$U$3:$U$56,"&gt;="&amp;C30))</xm:f>
          </x14:formula1>
          <xm:sqref>C31</xm:sqref>
        </x14:dataValidation>
        <x14:dataValidation type="list" allowBlank="1" showInputMessage="1" showErrorMessage="1">
          <x14:formula1>
            <xm:f>OFFSET(Info!$U$3:$U$56,MATCH(C31,Info!$U$3:$U$56,0)-1,0,COUNTIF(Info!$U$3:$U$56,"&gt;="&amp;C31))</xm:f>
          </x14:formula1>
          <xm:sqref>C33</xm:sqref>
        </x14:dataValidation>
        <x14:dataValidation type="list" allowBlank="1" showInputMessage="1" showErrorMessage="1">
          <x14:formula1>
            <xm:f>OFFSET(Info!$U$3:$U$56,MATCH(C31,Info!$U$3:$U$56,0)-1,0,COUNTIF(Info!$U$3:$U$56,"&gt;="&amp;C31)+1)</xm:f>
          </x14:formula1>
          <xm:sqref>C33</xm:sqref>
        </x14:dataValidation>
        <x14:dataValidation type="list" allowBlank="1" showInputMessage="1" showErrorMessage="1">
          <x14:formula1>
            <xm:f>OFFSET(Info!$U$3:$U$56,MATCH(C33,Info!$U$3:$U$56,0)-1,0,COUNTIF(Info!$U$3:$U$56,"&gt;="&amp;C33)+1)</xm:f>
          </x14:formula1>
          <xm:sqref>C34:C35 C37</xm:sqref>
        </x14:dataValidation>
        <x14:dataValidation type="list" allowBlank="1" showInputMessage="1" showErrorMessage="1">
          <x14:formula1>
            <xm:f>OFFSET(Info!$U$3:$U$56,MATCH(C33,Info!$U$3:$U$56,0)-1,0,COUNTIF(Info!$U$3:$U$56,"&gt;="&amp;C33)+1)</xm:f>
          </x14:formula1>
          <xm:sqref>C36</xm:sqref>
        </x14:dataValidation>
        <x14:dataValidation type="list" allowBlank="1" showInputMessage="1" showErrorMessage="1">
          <x14:formula1>
            <xm:f>OFFSET(Info!$U$3:$U$56,MATCH(C37,Info!$U$3:$U$56,0),0,COUNTIF(Info!$U$3:$U$56,"&gt;="&amp;C37)-1)</xm:f>
          </x14:formula1>
          <xm:sqref>C38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showGridLines="0" showRowColHeaders="0" topLeftCell="Y1" zoomScale="70" zoomScaleNormal="70" workbookViewId="0">
      <selection activeCell="AT25" sqref="AT25"/>
    </sheetView>
  </sheetViews>
  <sheetFormatPr defaultColWidth="9.140625" defaultRowHeight="15" x14ac:dyDescent="0.25"/>
  <cols>
    <col min="1" max="1" width="60.5703125" style="15" hidden="1" customWidth="1"/>
    <col min="2" max="8" width="16.140625" style="15" hidden="1" customWidth="1"/>
    <col min="9" max="9" width="17" style="15" hidden="1" customWidth="1"/>
    <col min="10" max="11" width="22.42578125" style="15" hidden="1" customWidth="1"/>
    <col min="12" max="12" width="19.42578125" style="15" hidden="1" customWidth="1"/>
    <col min="13" max="13" width="18.42578125" style="15" hidden="1" customWidth="1"/>
    <col min="14" max="15" width="14.28515625" style="15" hidden="1" customWidth="1"/>
    <col min="16" max="16" width="20.140625" style="15" hidden="1" customWidth="1"/>
    <col min="17" max="17" width="16.42578125" style="15" hidden="1" customWidth="1"/>
    <col min="18" max="18" width="13.140625" style="15" hidden="1" customWidth="1"/>
    <col min="19" max="19" width="14.140625" style="15" hidden="1" customWidth="1"/>
    <col min="20" max="20" width="9.140625" style="15" hidden="1" customWidth="1"/>
    <col min="21" max="21" width="14.85546875" style="26" hidden="1" customWidth="1"/>
    <col min="22" max="23" width="9.140625" style="15" hidden="1" customWidth="1"/>
    <col min="24" max="24" width="11.5703125" style="15" hidden="1" customWidth="1"/>
    <col min="25" max="67" width="9.140625" style="15" customWidth="1"/>
    <col min="68" max="16384" width="9.140625" style="15"/>
  </cols>
  <sheetData>
    <row r="1" spans="1:21" ht="63" x14ac:dyDescent="0.25">
      <c r="A1" s="13" t="str">
        <f>'[1]2017 Fee Schedule Tool'!B5</f>
        <v>Organizer status</v>
      </c>
      <c r="B1" s="52" t="str">
        <f>'Small Event Fee Schedule Tool'!B63</f>
        <v>Administration</v>
      </c>
      <c r="C1" s="52" t="str">
        <f>'Small Event Fee Schedule Tool'!B64</f>
        <v>MCS Permit</v>
      </c>
      <c r="D1" s="52" t="str">
        <f>'Small Event Fee Schedule Tool'!B66</f>
        <v>MCS Onsite Coordinator</v>
      </c>
      <c r="E1" s="52" t="str">
        <f>'Small Event Fee Schedule Tool'!B67</f>
        <v>Tech Supervisor/ 
Video Board Operator</v>
      </c>
      <c r="F1" s="52" t="str">
        <f>'Small Event Fee Schedule Tool'!B68</f>
        <v>Tech Support</v>
      </c>
      <c r="G1" s="52" t="str">
        <f>'Small Event Fee Schedule Tool'!B69</f>
        <v>Camera Rental</v>
      </c>
      <c r="H1" s="52" t="str">
        <f>'Small Event Fee Schedule Tool'!B70</f>
        <v>Screen Content Scheduling and Set-up</v>
      </c>
      <c r="I1" s="52" t="str">
        <f>'Small Event Fee Schedule Tool'!B71</f>
        <v>Building Service Technician</v>
      </c>
      <c r="J1" s="52" t="str">
        <f>'Small Event Fee Schedule Tool'!B72</f>
        <v>Garbage Dumpster</v>
      </c>
      <c r="K1" s="52" t="str">
        <f>'Small Event Fee Schedule Tool'!B74</f>
        <v>Umbrella set-up</v>
      </c>
      <c r="L1" s="52" t="str">
        <f>'Small Event Fee Schedule Tool'!B75</f>
        <v>Picnic table set up</v>
      </c>
      <c r="M1" s="52" t="str">
        <f>'Small Event Fee Schedule Tool'!B76</f>
        <v>Barricades set up</v>
      </c>
      <c r="N1" s="52" t="str">
        <f>'Small Event Fee Schedule Tool'!B77</f>
        <v>White picket fence set up</v>
      </c>
      <c r="O1" s="52" t="str">
        <f>'Small Event Fee Schedule Tool'!B78</f>
        <v>During event site cleaning</v>
      </c>
      <c r="P1" s="52" t="str">
        <f>'Small Event Fee Schedule Tool'!A80</f>
        <v>HST</v>
      </c>
      <c r="Q1" s="52" t="str">
        <f>'Small Event Fee Schedule Tool'!A81</f>
        <v>Late Use Charge / Penalty</v>
      </c>
      <c r="R1" s="52" t="str">
        <f>'Small Event Fee Schedule Tool'!A82</f>
        <v>Late Payment Interest</v>
      </c>
      <c r="S1" s="52" t="str">
        <f>'Small Event Fee Schedule Tool'!A83</f>
        <v>Non-Sufficient Funds (NSF) Charge</v>
      </c>
      <c r="T1" s="21"/>
      <c r="U1" s="52" t="s">
        <v>69</v>
      </c>
    </row>
    <row r="2" spans="1:21" ht="15.75" x14ac:dyDescent="0.25">
      <c r="A2" s="14"/>
      <c r="B2" s="14"/>
      <c r="C2" s="19"/>
      <c r="D2" s="19"/>
      <c r="E2" s="19"/>
      <c r="F2" s="19"/>
      <c r="G2" s="19"/>
      <c r="H2" s="19"/>
      <c r="I2" s="19"/>
      <c r="J2" s="19"/>
      <c r="K2" s="19"/>
      <c r="L2" s="19"/>
      <c r="M2" s="19"/>
      <c r="N2" s="19"/>
      <c r="O2" s="19"/>
      <c r="P2" s="38"/>
      <c r="Q2" s="21"/>
      <c r="R2" s="21"/>
      <c r="S2" s="21"/>
      <c r="T2" s="21"/>
      <c r="U2" s="22"/>
    </row>
    <row r="3" spans="1:21" x14ac:dyDescent="0.25">
      <c r="A3" s="46" t="s">
        <v>62</v>
      </c>
      <c r="B3" s="53">
        <v>77</v>
      </c>
      <c r="C3" s="54">
        <v>139.47999999999999</v>
      </c>
      <c r="D3" s="53">
        <v>49.29</v>
      </c>
      <c r="E3" s="55">
        <v>25</v>
      </c>
      <c r="F3" s="53">
        <v>47</v>
      </c>
      <c r="G3" s="53">
        <v>280</v>
      </c>
      <c r="H3" s="53">
        <v>288.57</v>
      </c>
      <c r="I3" s="53">
        <v>65</v>
      </c>
      <c r="J3" s="53">
        <v>80</v>
      </c>
      <c r="K3" s="53">
        <v>147.36000000000001</v>
      </c>
      <c r="L3" s="53">
        <v>147.36000000000001</v>
      </c>
      <c r="M3" s="53">
        <v>147.36000000000001</v>
      </c>
      <c r="N3" s="53">
        <v>147.36000000000001</v>
      </c>
      <c r="O3" s="53">
        <v>147.36000000000001</v>
      </c>
      <c r="P3" s="56">
        <v>0.13</v>
      </c>
      <c r="Q3" s="53">
        <v>136</v>
      </c>
      <c r="R3" s="57">
        <v>1.2500000000000001E-2</v>
      </c>
      <c r="S3" s="53">
        <v>40</v>
      </c>
      <c r="U3" s="58">
        <v>0</v>
      </c>
    </row>
    <row r="4" spans="1:21" x14ac:dyDescent="0.25">
      <c r="A4" s="46" t="s">
        <v>88</v>
      </c>
      <c r="C4" s="54">
        <v>139.47999999999999</v>
      </c>
      <c r="E4" s="62">
        <f>IF(COUNTIFS('Small Event Fee Schedule Tool'!C41:C42,"Yes")+COUNTIFS('Small Event Fee Schedule Tool'!C46:C47,"Yes")&gt;0,1,0)</f>
        <v>0</v>
      </c>
      <c r="F4" s="62">
        <f>IF(COUNTIFS('Small Event Fee Schedule Tool'!C41:C42,"Yes")+COUNTIFS('Small Event Fee Schedule Tool'!C46:C47,"Yes")&gt;0,1,0)</f>
        <v>0</v>
      </c>
      <c r="K4" s="53">
        <v>124.44</v>
      </c>
      <c r="L4" s="53">
        <v>124.44</v>
      </c>
      <c r="M4" s="53">
        <v>124.44</v>
      </c>
      <c r="N4" s="53">
        <v>124.44</v>
      </c>
      <c r="O4" s="53">
        <v>124.44</v>
      </c>
      <c r="Q4" s="66" t="str">
        <f>TEXT(Q3,"$0.00")</f>
        <v>$136.00</v>
      </c>
      <c r="R4" s="66" t="str">
        <f>TEXT(R3,"0.00%")</f>
        <v>1.25%</v>
      </c>
      <c r="S4" s="66" t="str">
        <f>TEXT(S3,"$0.00")</f>
        <v>$40.00</v>
      </c>
      <c r="U4" s="58">
        <v>2.0833333333333332E-2</v>
      </c>
    </row>
    <row r="5" spans="1:21" x14ac:dyDescent="0.25">
      <c r="A5" s="46" t="s">
        <v>63</v>
      </c>
      <c r="C5" s="54">
        <v>110.54</v>
      </c>
      <c r="D5" s="62">
        <f>IF('Small Event Fee Schedule Tool'!C53="Yes",Info!D3,IF('Small Event Fee Schedule Tool'!C24+'Small Event Fee Schedule Tool'!C23&gt;0,Info!D3,0))</f>
        <v>0</v>
      </c>
      <c r="E5" s="62">
        <f>IF(COUNTIFS('Small Event Fee Schedule Tool'!C48:C50,"Yes")+COUNTIFS('Small Event Fee Schedule Tool'!C43,"Yes")&gt;0,2,0)</f>
        <v>0</v>
      </c>
      <c r="F5" s="62">
        <f>IF(COUNTIFS('Small Event Fee Schedule Tool'!C48:C50,"Yes")+COUNTIFS('Small Event Fee Schedule Tool'!C43,"Yes")&gt;0,2,0)</f>
        <v>0</v>
      </c>
      <c r="I5" s="62">
        <f>IF((COUNTIF('Small Event Fee Schedule Tool'!C26,"Yes")+COUNTIF('Small Event Fee Schedule Tool'!C55,"Yes"))&gt;0,1,0)</f>
        <v>0</v>
      </c>
      <c r="K5" s="53">
        <v>105.25</v>
      </c>
      <c r="L5" s="53">
        <v>105.25</v>
      </c>
      <c r="M5" s="53">
        <v>105.25</v>
      </c>
      <c r="N5" s="53">
        <v>105.25</v>
      </c>
      <c r="O5" s="53">
        <v>105.25</v>
      </c>
      <c r="Q5" s="21"/>
      <c r="U5" s="58">
        <v>4.1666666666666699E-2</v>
      </c>
    </row>
    <row r="6" spans="1:21" x14ac:dyDescent="0.25">
      <c r="A6" s="46" t="s">
        <v>64</v>
      </c>
      <c r="C6" s="54">
        <v>2296.7600000000002</v>
      </c>
      <c r="D6" s="63">
        <f>IF(('Small Event Fee Schedule Tool'!C31-'Small Event Fee Schedule Tool'!C30)*24&lt;4,4,('Small Event Fee Schedule Tool'!C31-'Small Event Fee Schedule Tool'!C30)*24)</f>
        <v>4</v>
      </c>
      <c r="E6" s="62">
        <f>MAX(E4:E5)</f>
        <v>0</v>
      </c>
      <c r="F6" s="62">
        <f>MAX(F4:F5)</f>
        <v>0</v>
      </c>
      <c r="I6" s="62">
        <f>IF(IFERROR(('Small Event Fee Schedule Tool'!C31-'Small Event Fee Schedule Tool'!C30),0)=0,0,IF(('Small Event Fee Schedule Tool'!C31-'Small Event Fee Schedule Tool'!C30)&gt;=4,4,('Small Event Fee Schedule Tool'!C31-'Small Event Fee Schedule Tool'!C30)*24))</f>
        <v>0</v>
      </c>
      <c r="K6" s="53">
        <v>147.36000000000001</v>
      </c>
      <c r="L6" s="53">
        <v>147.36000000000001</v>
      </c>
      <c r="M6" s="53">
        <v>147.36000000000001</v>
      </c>
      <c r="N6" s="53">
        <v>147.36000000000001</v>
      </c>
      <c r="O6" s="53">
        <v>147.36000000000001</v>
      </c>
      <c r="Q6" s="21"/>
      <c r="U6" s="58">
        <v>6.25E-2</v>
      </c>
    </row>
    <row r="7" spans="1:21" x14ac:dyDescent="0.25">
      <c r="D7" s="61">
        <f>IF(D6&lt;=0,0,D6*D5)</f>
        <v>0</v>
      </c>
      <c r="E7" s="61">
        <f>IF(IFERROR('Small Event Fee Schedule Tool'!C35-'Small Event Fee Schedule Tool'!C32*24,0)=0,0,IF(('Small Event Fee Schedule Tool'!C35-'Small Event Fee Schedule Tool'!C32)*24&lt;=4,4*E6*E3,('Small Event Fee Schedule Tool'!C35-'Small Event Fee Schedule Tool'!C32)*24*E6*E3))</f>
        <v>0</v>
      </c>
      <c r="F7" s="61">
        <f>IF(IFERROR('Small Event Fee Schedule Tool'!C35-'Small Event Fee Schedule Tool'!C32*24,0)=0,0,IF(('Small Event Fee Schedule Tool'!C35-'Small Event Fee Schedule Tool'!C32)*24&lt;=4,4*F6*F3,('Small Event Fee Schedule Tool'!C35-'Small Event Fee Schedule Tool'!C32)*24*F6*F3))</f>
        <v>0</v>
      </c>
      <c r="G7" s="61">
        <f>IF('Small Event Fee Schedule Tool'!C48="Yes",Info!G3,0)</f>
        <v>0</v>
      </c>
      <c r="H7" s="61">
        <f>IF('Small Event Fee Schedule Tool'!C50="Yes",Info!H3,0)</f>
        <v>0</v>
      </c>
      <c r="I7" s="61">
        <f>IF(I5=0,0,I3*I5*I6)</f>
        <v>0</v>
      </c>
      <c r="J7" s="61">
        <f>IF('Small Event Fee Schedule Tool'!C24&gt;0,Info!J3,0)</f>
        <v>0</v>
      </c>
      <c r="O7" s="24"/>
      <c r="Q7" s="21"/>
      <c r="U7" s="58">
        <v>8.3333333333333301E-2</v>
      </c>
    </row>
    <row r="8" spans="1:21" x14ac:dyDescent="0.25">
      <c r="O8" s="60">
        <f>IF(ISBLANK('Small Event Fee Schedule Tool'!C36),0,IF(ISBLANK('Small Event Fee Schedule Tool'!C33),0,'Small Event Fee Schedule Tool'!C36-'Small Event Fee Schedule Tool'!C33)*24)</f>
        <v>0</v>
      </c>
      <c r="U8" s="58">
        <v>0.104166666666667</v>
      </c>
    </row>
    <row r="9" spans="1:21" x14ac:dyDescent="0.25">
      <c r="B9" s="20"/>
      <c r="C9" s="20"/>
      <c r="U9" s="58">
        <v>0.125</v>
      </c>
    </row>
    <row r="10" spans="1:21" x14ac:dyDescent="0.25">
      <c r="U10" s="58">
        <v>0.14583333333333301</v>
      </c>
    </row>
    <row r="11" spans="1:21" x14ac:dyDescent="0.25">
      <c r="U11" s="58">
        <v>0.16666666666666699</v>
      </c>
    </row>
    <row r="12" spans="1:21" x14ac:dyDescent="0.25">
      <c r="U12" s="58">
        <v>0.1875</v>
      </c>
    </row>
    <row r="13" spans="1:21" x14ac:dyDescent="0.25">
      <c r="D13" s="21"/>
      <c r="E13" s="21"/>
      <c r="F13" s="21"/>
      <c r="G13" s="21"/>
      <c r="H13" s="21"/>
      <c r="U13" s="58">
        <v>0.20833333333333301</v>
      </c>
    </row>
    <row r="14" spans="1:21" x14ac:dyDescent="0.25">
      <c r="U14" s="58">
        <v>0.22916666666666699</v>
      </c>
    </row>
    <row r="15" spans="1:21" x14ac:dyDescent="0.25">
      <c r="K15" s="21"/>
      <c r="U15" s="58">
        <v>0.25</v>
      </c>
    </row>
    <row r="16" spans="1:21" x14ac:dyDescent="0.25">
      <c r="U16" s="58">
        <v>0.27083333333333298</v>
      </c>
    </row>
    <row r="17" spans="1:21" x14ac:dyDescent="0.25">
      <c r="D17" s="21"/>
      <c r="E17" s="21"/>
      <c r="F17" s="21"/>
      <c r="G17" s="21"/>
      <c r="H17" s="21"/>
      <c r="U17" s="58">
        <v>0.29166666666666702</v>
      </c>
    </row>
    <row r="18" spans="1:21" x14ac:dyDescent="0.25">
      <c r="D18" s="21"/>
      <c r="E18" s="21"/>
      <c r="F18" s="21"/>
      <c r="G18" s="21"/>
      <c r="H18" s="21"/>
      <c r="U18" s="58">
        <v>0.3125</v>
      </c>
    </row>
    <row r="19" spans="1:21" x14ac:dyDescent="0.25">
      <c r="U19" s="58">
        <v>0.33333333333333298</v>
      </c>
    </row>
    <row r="20" spans="1:21" x14ac:dyDescent="0.25">
      <c r="B20" s="21"/>
      <c r="C20" s="21"/>
      <c r="I20" s="21"/>
      <c r="J20" s="21"/>
      <c r="U20" s="58">
        <v>0.35416666666666702</v>
      </c>
    </row>
    <row r="21" spans="1:21" x14ac:dyDescent="0.25">
      <c r="A21" s="40" t="s">
        <v>72</v>
      </c>
      <c r="U21" s="58">
        <v>0.375</v>
      </c>
    </row>
    <row r="22" spans="1:21" x14ac:dyDescent="0.25">
      <c r="A22" s="41" t="s">
        <v>73</v>
      </c>
      <c r="D22" s="42" t="s">
        <v>74</v>
      </c>
      <c r="U22" s="58">
        <v>0.39583333333333298</v>
      </c>
    </row>
    <row r="23" spans="1:21" x14ac:dyDescent="0.25">
      <c r="A23" s="41" t="s">
        <v>75</v>
      </c>
      <c r="D23" s="43" t="s">
        <v>74</v>
      </c>
      <c r="U23" s="58">
        <v>0.41666666666666702</v>
      </c>
    </row>
    <row r="24" spans="1:21" x14ac:dyDescent="0.25">
      <c r="A24" s="44" t="s">
        <v>76</v>
      </c>
      <c r="U24" s="58">
        <v>0.4375</v>
      </c>
    </row>
    <row r="25" spans="1:21" x14ac:dyDescent="0.25">
      <c r="U25" s="58">
        <v>0.45833333333333298</v>
      </c>
    </row>
    <row r="26" spans="1:21" x14ac:dyDescent="0.25">
      <c r="A26" s="45" t="s">
        <v>77</v>
      </c>
      <c r="D26" s="46" t="s">
        <v>74</v>
      </c>
      <c r="U26" s="58">
        <v>0.47916666666666702</v>
      </c>
    </row>
    <row r="27" spans="1:21" x14ac:dyDescent="0.25">
      <c r="A27" s="44" t="s">
        <v>78</v>
      </c>
      <c r="B27" s="21"/>
      <c r="U27" s="58">
        <v>0.5</v>
      </c>
    </row>
    <row r="28" spans="1:21" x14ac:dyDescent="0.25">
      <c r="B28" s="21"/>
      <c r="U28" s="58">
        <v>0.52083333333333304</v>
      </c>
    </row>
    <row r="29" spans="1:21" x14ac:dyDescent="0.25">
      <c r="A29" s="47" t="s">
        <v>79</v>
      </c>
      <c r="U29" s="58">
        <v>0.54166666666666696</v>
      </c>
    </row>
    <row r="30" spans="1:21" x14ac:dyDescent="0.25">
      <c r="A30" s="41" t="s">
        <v>80</v>
      </c>
      <c r="U30" s="58">
        <v>0.5625</v>
      </c>
    </row>
    <row r="31" spans="1:21" x14ac:dyDescent="0.25">
      <c r="A31" s="41" t="s">
        <v>81</v>
      </c>
      <c r="U31" s="58">
        <v>0.58333333333333304</v>
      </c>
    </row>
    <row r="32" spans="1:21" x14ac:dyDescent="0.25">
      <c r="U32" s="58">
        <v>0.60416666666666696</v>
      </c>
    </row>
    <row r="33" spans="1:21" x14ac:dyDescent="0.25">
      <c r="A33" s="40" t="s">
        <v>82</v>
      </c>
      <c r="U33" s="58">
        <v>0.625</v>
      </c>
    </row>
    <row r="34" spans="1:21" x14ac:dyDescent="0.25">
      <c r="A34" s="41" t="s">
        <v>83</v>
      </c>
      <c r="U34" s="58">
        <v>0.64583333333333304</v>
      </c>
    </row>
    <row r="35" spans="1:21" x14ac:dyDescent="0.25">
      <c r="U35" s="58">
        <v>0.66666666666666696</v>
      </c>
    </row>
    <row r="36" spans="1:21" x14ac:dyDescent="0.25">
      <c r="U36" s="58">
        <v>0.6875</v>
      </c>
    </row>
    <row r="37" spans="1:21" x14ac:dyDescent="0.25">
      <c r="A37" s="40" t="s">
        <v>84</v>
      </c>
      <c r="U37" s="58">
        <v>0.70833333333333304</v>
      </c>
    </row>
    <row r="38" spans="1:21" x14ac:dyDescent="0.25">
      <c r="A38" s="41" t="s">
        <v>85</v>
      </c>
      <c r="D38" s="15" t="s">
        <v>96</v>
      </c>
      <c r="U38" s="58">
        <v>0.72916666666666696</v>
      </c>
    </row>
    <row r="39" spans="1:21" x14ac:dyDescent="0.25">
      <c r="A39" s="41" t="s">
        <v>86</v>
      </c>
      <c r="U39" s="58">
        <v>0.75</v>
      </c>
    </row>
    <row r="40" spans="1:21" x14ac:dyDescent="0.25">
      <c r="A40" s="41" t="s">
        <v>87</v>
      </c>
      <c r="U40" s="58">
        <v>0.77083333333333304</v>
      </c>
    </row>
    <row r="41" spans="1:21" x14ac:dyDescent="0.25">
      <c r="U41" s="58">
        <v>0.79166666666666696</v>
      </c>
    </row>
    <row r="42" spans="1:21" x14ac:dyDescent="0.25">
      <c r="U42" s="58">
        <v>0.8125</v>
      </c>
    </row>
    <row r="43" spans="1:21" x14ac:dyDescent="0.25">
      <c r="U43" s="58">
        <v>0.83333333333333304</v>
      </c>
    </row>
    <row r="44" spans="1:21" x14ac:dyDescent="0.25">
      <c r="U44" s="58">
        <v>0.85416666666666696</v>
      </c>
    </row>
    <row r="45" spans="1:21" x14ac:dyDescent="0.25">
      <c r="U45" s="58">
        <v>0.875</v>
      </c>
    </row>
    <row r="46" spans="1:21" x14ac:dyDescent="0.25">
      <c r="U46" s="58">
        <v>0.89583333333333304</v>
      </c>
    </row>
    <row r="47" spans="1:21" x14ac:dyDescent="0.25">
      <c r="U47" s="58">
        <v>0.91666666666666696</v>
      </c>
    </row>
    <row r="48" spans="1:21" x14ac:dyDescent="0.25">
      <c r="U48" s="58">
        <v>0.9375</v>
      </c>
    </row>
    <row r="49" spans="21:24" x14ac:dyDescent="0.25">
      <c r="U49" s="58">
        <v>0.95833333333333304</v>
      </c>
    </row>
    <row r="50" spans="21:24" x14ac:dyDescent="0.25">
      <c r="U50" s="58">
        <v>0.97916666666666696</v>
      </c>
    </row>
    <row r="51" spans="21:24" x14ac:dyDescent="0.25">
      <c r="U51" s="59" t="s">
        <v>70</v>
      </c>
    </row>
    <row r="52" spans="21:24" ht="12.75" customHeight="1" x14ac:dyDescent="0.25">
      <c r="U52" s="58">
        <v>1.000011574074074</v>
      </c>
    </row>
    <row r="53" spans="21:24" x14ac:dyDescent="0.25">
      <c r="U53" s="58">
        <v>1.0208333333333333</v>
      </c>
      <c r="X53" s="25"/>
    </row>
    <row r="54" spans="21:24" x14ac:dyDescent="0.25">
      <c r="U54" s="58">
        <v>1.0416666666666667</v>
      </c>
    </row>
    <row r="55" spans="21:24" x14ac:dyDescent="0.25">
      <c r="U55" s="58">
        <v>1.0625</v>
      </c>
    </row>
    <row r="56" spans="21:24" x14ac:dyDescent="0.25">
      <c r="U56" s="58">
        <v>1.0833333333333333</v>
      </c>
    </row>
    <row r="57" spans="21:24" x14ac:dyDescent="0.25">
      <c r="U57" s="23"/>
    </row>
    <row r="58" spans="21:24" x14ac:dyDescent="0.25">
      <c r="U58" s="23"/>
    </row>
    <row r="59" spans="21:24" x14ac:dyDescent="0.25">
      <c r="U59" s="23"/>
    </row>
    <row r="60" spans="21:24" x14ac:dyDescent="0.25">
      <c r="U60" s="23"/>
    </row>
  </sheetData>
  <sheetProtection password="BC30" sheet="1" objects="1" scenarios="1" selectLockedCells="1" selectUnlockedCells="1"/>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Microsoft.Office.RecordsManagement.PolicyFeatures.ExpirationEventReceiver</Name>
    <Synchronization>Synchronous</Synchronization>
    <Type>10001</Type>
    <SequenceNumber>101</SequenceNumber>
    <Url/>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Version=14.0.0.0, Culture=neutral, PublicKeyToken=71e9bce111e9429c</Assembly>
    <Class>Microsoft.Office.RecordsManagement.Internal.UpdateExpireDate</Class>
    <Data/>
    <Filter/>
  </Receiver>
  <Receiver>
    <Name>Policy Auditing</Name>
    <Synchronization>Synchronous</Synchronization>
    <Type>10001</Type>
    <SequenceNumber>1100</SequenceNumber>
    <Url/>
    <Assembly>Microsoft.Office.Policy, Version=14.0.0.0,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Version=14.0.0.0,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Version=14.0.0.0,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Version=14.0.0.0, Culture=neutral, PublicKeyToken=71e9bce111e9429c</Assembly>
    <Class>Microsoft.Office.RecordsManagement.Internal.AuditHandler</Class>
    <Data/>
    <Filter/>
  </Receiver>
</spe:Receivers>
</file>

<file path=customXml/item2.xml><?xml version="1.0" encoding="utf-8"?>
<?mso-contentType ?>
<p:Policy xmlns:p="office.server.policy" id="" local="true">
  <p:Name>FA.11 - Fees and Other Revenues</p:Name>
  <p:Description/>
  <p:Statement/>
  <p:PolicyItems>
    <p:PolicyItem featureId="Microsoft.Office.RecordsManagement.PolicyFeatures.Expiration" staticId="0x0101006CCC631F783E0248A4C93340F709D15B|1238337031" UniqueId="8ed02427-ec8d-4bde-8597-53cb0063af67">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2</number>
                  <property>Modified</property>
                  <propertyId>28cf69c5-fa48-462a-b5cd-27b6f9d2bd5f</propertyId>
                  <period>years</period>
                </formula>
                <action type="action" id="Microsoft.Office.RecordsManagement.PolicyFeatures.Expiration.Action.Record"/>
              </data>
            </stages>
          </Schedule>
        </Schedules>
      </p:CustomData>
    </p:PolicyItem>
    <p:PolicyItem featureId="Microsoft.Office.RecordsManagement.PolicyFeatures.PolicyAudit" staticId="0x0101006CCC631F783E0248A4C93340F709D15B|1757814118" UniqueId="f1627e5b-0d00-4526-8605-6e923ccd1326">
      <p:Name>Auditing</p:Name>
      <p:Description>Audits user actions on documents and list items to the Audit Log.</p:Description>
      <p:CustomData>
        <Audit>
          <Update/>
          <CheckInOut/>
          <MoveCopy/>
          <DeleteRestore/>
        </Audit>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Fees and Other Revenues (FA.11)" ma:contentTypeID="0x0101006CCC631F783E0248A4C93340F709D15B00FF035FE825FD074191E8623F662B04D9" ma:contentTypeVersion="17" ma:contentTypeDescription="" ma:contentTypeScope="" ma:versionID="15b0ad628cd497bab9e1ec98709ca63a">
  <xsd:schema xmlns:xsd="http://www.w3.org/2001/XMLSchema" xmlns:xs="http://www.w3.org/2001/XMLSchema" xmlns:p="http://schemas.microsoft.com/office/2006/metadata/properties" xmlns:ns1="http://schemas.microsoft.com/sharepoint/v3" xmlns:ns2="062aba9d-60d8-4ab5-82a7-992b88dbd735" xmlns:ns3="3e992107-8cf3-49d2-9042-6ab9ea814327" xmlns:ns4="http://schemas.microsoft.com/sharepoint/v4" targetNamespace="http://schemas.microsoft.com/office/2006/metadata/properties" ma:root="true" ma:fieldsID="54fbced2945c074332f3f26f3aa47ec5" ns1:_="" ns2:_="" ns3:_="" ns4:_="">
    <xsd:import namespace="http://schemas.microsoft.com/sharepoint/v3"/>
    <xsd:import namespace="062aba9d-60d8-4ab5-82a7-992b88dbd735"/>
    <xsd:import namespace="3e992107-8cf3-49d2-9042-6ab9ea814327"/>
    <xsd:import namespace="http://schemas.microsoft.com/sharepoint/v4"/>
    <xsd:element name="properties">
      <xsd:complexType>
        <xsd:sequence>
          <xsd:element name="documentManagement">
            <xsd:complexType>
              <xsd:all>
                <xsd:element ref="ns1:_dlc_ExpireDate" minOccurs="0"/>
                <xsd:element ref="ns2:_dlc_DocId" minOccurs="0"/>
                <xsd:element ref="ns2:_dlc_DocIdUrl" minOccurs="0"/>
                <xsd:element ref="ns2:_dlc_DocIdPersistId" minOccurs="0"/>
                <xsd:element ref="ns1:_dlc_Exempt" minOccurs="0"/>
                <xsd:element ref="ns1:_dlc_ExpireDateSaved" minOccurs="0"/>
                <xsd:element ref="ns1:RatingCount" minOccurs="0"/>
                <xsd:element ref="ns1:AverageRating" minOccurs="0"/>
                <xsd:element ref="ns3:Contract_x0020_End_x0020_Date" minOccurs="0"/>
                <xsd:element ref="ns1:RatedBy" minOccurs="0"/>
                <xsd:element ref="ns1:Ratings" minOccurs="0"/>
                <xsd:element ref="ns1:LikesCount" minOccurs="0"/>
                <xsd:element ref="ns1:LikedBy" minOccurs="0"/>
                <xsd:element ref="ns4: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 ma:index="8" nillable="true" ma:displayName="Expiration Date" ma:description="" ma:hidden="true" ma:indexed="true" ma:internalName="_dlc_ExpireDate" ma:readOnly="false">
      <xsd:simpleType>
        <xsd:restriction base="dms:DateTime"/>
      </xsd:simpleType>
    </xsd:element>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RatingCount" ma:index="14" nillable="true" ma:displayName="Number of Ratings" ma:decimals="0" ma:description="Number of ratings submitted" ma:internalName="RatingCount" ma:readOnly="true">
      <xsd:simpleType>
        <xsd:restriction base="dms:Number"/>
      </xsd:simpleType>
    </xsd:element>
    <xsd:element name="AverageRating" ma:index="15" nillable="true" ma:displayName="Rating (0-5)" ma:decimals="2" ma:description="Average value of all the ratings that have been submitted" ma:internalName="AverageRating" ma:readOnly="true">
      <xsd:simpleType>
        <xsd:restriction base="dms:Number"/>
      </xsd:simpleType>
    </xsd:element>
    <xsd:element name="RatedBy" ma:index="18"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9" nillable="true" ma:displayName="User ratings" ma:description="User ratings for the item" ma:hidden="true" ma:internalName="Ratings">
      <xsd:simpleType>
        <xsd:restriction base="dms:Note"/>
      </xsd:simpleType>
    </xsd:element>
    <xsd:element name="LikesCount" ma:index="20" nillable="true" ma:displayName="Number of Likes" ma:internalName="LikesCount">
      <xsd:simpleType>
        <xsd:restriction base="dms:Unknown"/>
      </xsd:simpleType>
    </xsd:element>
    <xsd:element name="LikedBy" ma:index="21"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vti_ItemDeclaredRecord" ma:index="23" nillable="true" ma:displayName="Declared Record" ma:hidden="true" ma:internalName="_vti_ItemDeclaredRecord" ma:readOnly="true">
      <xsd:simpleType>
        <xsd:restriction base="dms:DateTime"/>
      </xsd:simpleType>
    </xsd:element>
    <xsd:element name="_vti_ItemHoldRecordStatus" ma:index="24"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2aba9d-60d8-4ab5-82a7-992b88dbd735"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e992107-8cf3-49d2-9042-6ab9ea814327" elementFormDefault="qualified">
    <xsd:import namespace="http://schemas.microsoft.com/office/2006/documentManagement/types"/>
    <xsd:import namespace="http://schemas.microsoft.com/office/infopath/2007/PartnerControls"/>
    <xsd:element name="Contract_x0020_End_x0020_Date" ma:index="16" nillable="true" ma:displayName="Contract End Date" ma:format="DateOnly" ma:internalName="Contract_x0020_End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17"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IconOverlay xmlns="http://schemas.microsoft.com/sharepoint/v4" xsi:nil="true"/>
    <Ratings xmlns="http://schemas.microsoft.com/sharepoint/v3" xsi:nil="true"/>
    <LikedBy xmlns="http://schemas.microsoft.com/sharepoint/v3">
      <UserInfo>
        <DisplayName/>
        <AccountId xsi:nil="true"/>
        <AccountType/>
      </UserInfo>
    </LikedBy>
    <_dlc_ExpireDate xmlns="http://schemas.microsoft.com/sharepoint/v3">2019-04-20T15:55:26+00:00</_dlc_ExpireDate>
    <RatedBy xmlns="http://schemas.microsoft.com/sharepoint/v3">
      <UserInfo>
        <DisplayName/>
        <AccountId xsi:nil="true"/>
        <AccountType/>
      </UserInfo>
    </RatedBy>
    <_dlc_ExpireDateSaved xmlns="http://schemas.microsoft.com/sharepoint/v3" xsi:nil="true"/>
    <_dlc_DocId xmlns="062aba9d-60d8-4ab5-82a7-992b88dbd735">24D3R426424D-107320357-10</_dlc_DocId>
    <_dlc_DocIdUrl xmlns="062aba9d-60d8-4ab5-82a7-992b88dbd735">
      <Url>http://teamsites.mississauga.ca/sites/118/_layouts/15/DocIdRedir.aspx?ID=24D3R426424D-107320357-10</Url>
      <Description>24D3R426424D-107320357-10</Description>
    </_dlc_DocIdUrl>
    <Contract_x0020_End_x0020_Date xmlns="3e992107-8cf3-49d2-9042-6ab9ea814327"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customXsn xmlns="http://schemas.microsoft.com/office/2006/metadata/customXsn">
  <xsnLocation/>
  <cached>True</cached>
  <openByDefault>True</openByDefault>
  <xsnScope/>
</customXsn>
</file>

<file path=customXml/item7.xml><?xml version="1.0" encoding="utf-8"?>
<?mso-contentType ?>
<SharedContentType xmlns="Microsoft.SharePoint.Taxonomy.ContentTypeSync" SourceId="31fde503-99ac-4d6f-b612-09e52498c756" ContentTypeId="0x0101006CCC631F783E0248A4C93340F709D15B" PreviousValue="false"/>
</file>

<file path=customXml/itemProps1.xml><?xml version="1.0" encoding="utf-8"?>
<ds:datastoreItem xmlns:ds="http://schemas.openxmlformats.org/officeDocument/2006/customXml" ds:itemID="{E0332EFD-8C12-4D34-B808-30EE6ABE53D3}">
  <ds:schemaRefs>
    <ds:schemaRef ds:uri="http://schemas.microsoft.com/sharepoint/events"/>
  </ds:schemaRefs>
</ds:datastoreItem>
</file>

<file path=customXml/itemProps2.xml><?xml version="1.0" encoding="utf-8"?>
<ds:datastoreItem xmlns:ds="http://schemas.openxmlformats.org/officeDocument/2006/customXml" ds:itemID="{47C53F70-6952-4F22-B5E0-8FC3A9FF6AA9}">
  <ds:schemaRefs>
    <ds:schemaRef ds:uri="office.server.policy"/>
  </ds:schemaRefs>
</ds:datastoreItem>
</file>

<file path=customXml/itemProps3.xml><?xml version="1.0" encoding="utf-8"?>
<ds:datastoreItem xmlns:ds="http://schemas.openxmlformats.org/officeDocument/2006/customXml" ds:itemID="{BFE0D484-B513-49B7-A8C6-07C68FB4AA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62aba9d-60d8-4ab5-82a7-992b88dbd735"/>
    <ds:schemaRef ds:uri="3e992107-8cf3-49d2-9042-6ab9ea814327"/>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CFC9377-F686-4DC2-8130-403437C3757F}">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dcmitype/"/>
    <ds:schemaRef ds:uri="062aba9d-60d8-4ab5-82a7-992b88dbd735"/>
    <ds:schemaRef ds:uri="http://schemas.microsoft.com/sharepoint/v4"/>
    <ds:schemaRef ds:uri="http://schemas.microsoft.com/office/infopath/2007/PartnerControls"/>
    <ds:schemaRef ds:uri="3e992107-8cf3-49d2-9042-6ab9ea814327"/>
    <ds:schemaRef ds:uri="http://schemas.microsoft.com/sharepoint/v3"/>
    <ds:schemaRef ds:uri="http://www.w3.org/XML/1998/namespace"/>
    <ds:schemaRef ds:uri="http://purl.org/dc/terms/"/>
  </ds:schemaRefs>
</ds:datastoreItem>
</file>

<file path=customXml/itemProps5.xml><?xml version="1.0" encoding="utf-8"?>
<ds:datastoreItem xmlns:ds="http://schemas.openxmlformats.org/officeDocument/2006/customXml" ds:itemID="{809B1B45-4B79-4976-B9F3-0EFE2C0200B0}">
  <ds:schemaRefs>
    <ds:schemaRef ds:uri="http://schemas.microsoft.com/sharepoint/v3/contenttype/forms"/>
  </ds:schemaRefs>
</ds:datastoreItem>
</file>

<file path=customXml/itemProps6.xml><?xml version="1.0" encoding="utf-8"?>
<ds:datastoreItem xmlns:ds="http://schemas.openxmlformats.org/officeDocument/2006/customXml" ds:itemID="{A2409BF5-11EE-459F-84D1-BBF75F05B7A5}">
  <ds:schemaRefs>
    <ds:schemaRef ds:uri="http://schemas.microsoft.com/office/2006/metadata/customXsn"/>
  </ds:schemaRefs>
</ds:datastoreItem>
</file>

<file path=customXml/itemProps7.xml><?xml version="1.0" encoding="utf-8"?>
<ds:datastoreItem xmlns:ds="http://schemas.openxmlformats.org/officeDocument/2006/customXml" ds:itemID="{C139079E-5091-470D-884A-FC8419A4060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Small Event Fee Schedule Tool</vt:lpstr>
      <vt:lpstr>Info</vt:lpstr>
      <vt:lpstr>'Small Event Fee Schedule Tool'!Print_Area</vt:lpstr>
    </vt:vector>
  </TitlesOfParts>
  <Company>City of Mississauga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Valeri</dc:creator>
  <cp:lastModifiedBy>Sandra Lefrancois</cp:lastModifiedBy>
  <cp:lastPrinted>2017-04-20T15:27:30Z</cp:lastPrinted>
  <dcterms:created xsi:type="dcterms:W3CDTF">2017-01-21T00:28:22Z</dcterms:created>
  <dcterms:modified xsi:type="dcterms:W3CDTF">2017-04-21T13:01:28Z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0x0101006CCC631F783E0248A4C93340F709D15B00FF035FE825FD074191E8623F662B04D9</vt:lpwstr>
  </property>
  <property fmtid="{D5CDD505-2E9C-101B-9397-08002B2CF9AE}" pid="3" name="_dlc_policyId">
    <vt:lpwstr>0x0101006CCC631F783E0248A4C93340F709D15B|1238337031</vt:lpwstr>
  </property>
  <property fmtid="{D5CDD505-2E9C-101B-9397-08002B2CF9AE}" pid="4" name="ItemRetentionFormula">
    <vt:lpwstr>&lt;formula id="Microsoft.Office.RecordsManagement.PolicyFeatures.Expiration.Formula.BuiltIn"&gt;&lt;number&gt;2&lt;/number&gt;&lt;property&gt;Modified&lt;/property&gt;&lt;propertyId&gt;28cf69c5-fa48-462a-b5cd-27b6f9d2bd5f&lt;/propertyId&gt;&lt;period&gt;years&lt;/period&gt;&lt;/formula&gt;</vt:lpwstr>
  </property>
  <property fmtid="{D5CDD505-2E9C-101B-9397-08002B2CF9AE}" pid="5" name="_dlc_DocIdItemGuid">
    <vt:lpwstr>a002ff5d-9ab9-45e2-8793-068647df74f6</vt:lpwstr>
  </property>
</Properties>
</file>